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autoCompressPictures="0" defaultThemeVersion="124226"/>
  <mc:AlternateContent xmlns:mc="http://schemas.openxmlformats.org/markup-compatibility/2006">
    <mc:Choice Requires="x15">
      <x15ac:absPath xmlns:x15ac="http://schemas.microsoft.com/office/spreadsheetml/2010/11/ac" url="H:\Pre-Award Administration\2019 Preaward\1. Organizational Docs\"/>
    </mc:Choice>
  </mc:AlternateContent>
  <workbookProtection workbookAlgorithmName="SHA-512" workbookHashValue="gfUby5i+qGewxNMM+M0QU0KlgBUW23CYAOJ+30ut5PFq1E7pM82Bedk9SX+Dsqzp8TmgJIrYJ3dHqf75lxY1cA==" workbookSaltValue="DPchkajytuYCeVhqcB9zBw==" workbookSpinCount="100000" lockStructure="1"/>
  <bookViews>
    <workbookView xWindow="0" yWindow="0" windowWidth="17235" windowHeight="6330" tabRatio="919" firstSheet="3" activeTab="3"/>
  </bookViews>
  <sheets>
    <sheet name="NIH Inst" sheetId="27" state="hidden" r:id="rId1"/>
    <sheet name="NIH Bdgt Temp" sheetId="26" state="hidden" r:id="rId2"/>
    <sheet name="NSF Bdgt Temp" sheetId="23" r:id="rId3"/>
    <sheet name="Bdgt Yr 1" sheetId="1" r:id="rId4"/>
    <sheet name="Bdgt Yr 2" sheetId="10" r:id="rId5"/>
    <sheet name="Bdgt Yr 3" sheetId="11" r:id="rId6"/>
    <sheet name="Bdgt Yr 4" sheetId="16" r:id="rId7"/>
    <sheet name="Bdgt Yr 5" sheetId="15" r:id="rId8"/>
    <sheet name="Cumulative Totals" sheetId="12" r:id="rId9"/>
    <sheet name="Cost Share" sheetId="24" r:id="rId10"/>
    <sheet name="Eff Calc 9mth Fac" sheetId="25" state="hidden" r:id="rId11"/>
    <sheet name="Eff Calc 12mth" sheetId="31" state="hidden" r:id="rId12"/>
    <sheet name="Exp codes Expl" sheetId="30" r:id="rId13"/>
    <sheet name="Benefit Chart FY15" sheetId="20" r:id="rId14"/>
    <sheet name="Benefit Chart Fy12" sheetId="13" state="hidden" r:id="rId15"/>
    <sheet name="Meals Lodging" sheetId="14" r:id="rId16"/>
    <sheet name="Mileage" sheetId="17" r:id="rId17"/>
    <sheet name="Transportation Exp." sheetId="18" r:id="rId18"/>
    <sheet name="Other Trans. Exps" sheetId="19" r:id="rId19"/>
    <sheet name="Sheet1" sheetId="21" r:id="rId20"/>
    <sheet name="Sheet2" sheetId="22" r:id="rId21"/>
  </sheets>
  <definedNames>
    <definedName name="_xlnm.Print_Area" localSheetId="3">'Bdgt Yr 1'!$A$1:$L$89</definedName>
    <definedName name="_xlnm.Print_Area" localSheetId="10">'Eff Calc 9mth Fac'!$A$1:$R$51</definedName>
    <definedName name="_xlnm.Print_Area" localSheetId="2">'NSF Bdgt Temp'!$A$1:$Q$404</definedName>
  </definedNames>
  <calcPr calcId="171027"/>
</workbook>
</file>

<file path=xl/calcChain.xml><?xml version="1.0" encoding="utf-8"?>
<calcChain xmlns="http://schemas.openxmlformats.org/spreadsheetml/2006/main">
  <c r="J378" i="24" l="1"/>
  <c r="J377" i="24"/>
  <c r="J291" i="24"/>
  <c r="J290" i="24"/>
  <c r="J204" i="24"/>
  <c r="J203" i="24"/>
  <c r="J118" i="24"/>
  <c r="J117" i="24"/>
  <c r="J33" i="24"/>
  <c r="J32" i="24"/>
  <c r="J33" i="15"/>
  <c r="J32" i="15"/>
  <c r="C36" i="16"/>
  <c r="J33" i="16"/>
  <c r="J32" i="16"/>
  <c r="J33" i="11"/>
  <c r="J32" i="11"/>
  <c r="J33" i="10"/>
  <c r="J32" i="10"/>
  <c r="J33" i="1"/>
  <c r="J32" i="1"/>
  <c r="J370" i="24" l="1"/>
  <c r="J371" i="24"/>
  <c r="J372" i="24"/>
  <c r="J369" i="24"/>
  <c r="J363" i="24"/>
  <c r="J364" i="24"/>
  <c r="J362" i="24"/>
  <c r="J352" i="24"/>
  <c r="J353" i="24"/>
  <c r="J354" i="24"/>
  <c r="J355" i="24"/>
  <c r="J356" i="24"/>
  <c r="J357" i="24"/>
  <c r="J283" i="24"/>
  <c r="J284" i="24"/>
  <c r="J285" i="24"/>
  <c r="J282" i="24"/>
  <c r="J276" i="24"/>
  <c r="J277" i="24"/>
  <c r="J275" i="24"/>
  <c r="J265" i="24"/>
  <c r="J266" i="24"/>
  <c r="J267" i="24"/>
  <c r="J268" i="24"/>
  <c r="J269" i="24"/>
  <c r="J270" i="24"/>
  <c r="J110" i="24"/>
  <c r="J111" i="24"/>
  <c r="J112" i="24"/>
  <c r="J109" i="24"/>
  <c r="J196" i="24"/>
  <c r="J197" i="24"/>
  <c r="J198" i="24"/>
  <c r="J195" i="24"/>
  <c r="J189" i="24"/>
  <c r="J190" i="24"/>
  <c r="J188" i="24"/>
  <c r="J178" i="24"/>
  <c r="J179" i="24"/>
  <c r="J180" i="24"/>
  <c r="J181" i="24"/>
  <c r="J182" i="24"/>
  <c r="J183" i="24"/>
  <c r="J103" i="24"/>
  <c r="J104" i="24"/>
  <c r="J102" i="24"/>
  <c r="J92" i="24"/>
  <c r="J93" i="24"/>
  <c r="J94" i="24"/>
  <c r="J95" i="24"/>
  <c r="J96" i="24"/>
  <c r="J97" i="24"/>
  <c r="J25" i="24"/>
  <c r="J26" i="24"/>
  <c r="J27" i="24"/>
  <c r="J24" i="24"/>
  <c r="J18" i="24"/>
  <c r="J19" i="24"/>
  <c r="J17" i="24"/>
  <c r="J7" i="24"/>
  <c r="J8" i="24"/>
  <c r="J9" i="24"/>
  <c r="J10" i="24"/>
  <c r="J11" i="24"/>
  <c r="J12" i="24"/>
  <c r="J25" i="15"/>
  <c r="J26" i="15"/>
  <c r="J27" i="15"/>
  <c r="J24" i="15"/>
  <c r="J18" i="15"/>
  <c r="J19" i="15"/>
  <c r="J17" i="15"/>
  <c r="J7" i="15"/>
  <c r="J8" i="15"/>
  <c r="J9" i="15"/>
  <c r="J10" i="15"/>
  <c r="J11" i="15"/>
  <c r="J12" i="15"/>
  <c r="J25" i="16"/>
  <c r="J26" i="16"/>
  <c r="J27" i="16"/>
  <c r="J24" i="16"/>
  <c r="J18" i="16"/>
  <c r="J19" i="16"/>
  <c r="J17" i="16"/>
  <c r="J7" i="16"/>
  <c r="J8" i="16"/>
  <c r="J9" i="16"/>
  <c r="J10" i="16"/>
  <c r="J11" i="16"/>
  <c r="J12" i="16"/>
  <c r="J25" i="11"/>
  <c r="J26" i="11"/>
  <c r="J27" i="11"/>
  <c r="J24" i="11"/>
  <c r="J18" i="11"/>
  <c r="J19" i="11"/>
  <c r="J17" i="11"/>
  <c r="J7" i="11"/>
  <c r="J8" i="11"/>
  <c r="J9" i="11"/>
  <c r="J10" i="11"/>
  <c r="J11" i="11"/>
  <c r="J12" i="11"/>
  <c r="J25" i="10"/>
  <c r="J26" i="10"/>
  <c r="J27" i="10"/>
  <c r="J24" i="10"/>
  <c r="J18" i="10"/>
  <c r="J19" i="10"/>
  <c r="J17" i="10"/>
  <c r="J7" i="10"/>
  <c r="J8" i="10"/>
  <c r="J9" i="10"/>
  <c r="J10" i="10"/>
  <c r="J11" i="10"/>
  <c r="J12" i="10"/>
  <c r="J25" i="1"/>
  <c r="J26" i="1"/>
  <c r="J27" i="1"/>
  <c r="J24" i="1"/>
  <c r="J18" i="1"/>
  <c r="J19" i="1"/>
  <c r="J17" i="1"/>
  <c r="J7" i="1"/>
  <c r="J8" i="1"/>
  <c r="J9" i="1"/>
  <c r="J10" i="1"/>
  <c r="J11" i="1"/>
  <c r="J12" i="1"/>
  <c r="I27" i="20"/>
  <c r="H27" i="20"/>
  <c r="G27" i="20"/>
  <c r="F27" i="20"/>
  <c r="J45" i="15" l="1"/>
  <c r="J44" i="15"/>
  <c r="J45" i="16"/>
  <c r="J44" i="16"/>
  <c r="J45" i="11"/>
  <c r="J44" i="11"/>
  <c r="J45" i="10"/>
  <c r="J44" i="10"/>
  <c r="J45" i="1"/>
  <c r="J44" i="1"/>
  <c r="C24" i="24" l="1"/>
  <c r="J381" i="24"/>
  <c r="J380" i="24"/>
  <c r="J294" i="24"/>
  <c r="J293" i="24"/>
  <c r="J207" i="24"/>
  <c r="J206" i="24"/>
  <c r="J121" i="24"/>
  <c r="J120" i="24"/>
  <c r="K120" i="24" s="1"/>
  <c r="J36" i="24"/>
  <c r="J35" i="24"/>
  <c r="J36" i="15"/>
  <c r="K36" i="15" s="1"/>
  <c r="J35" i="15"/>
  <c r="J36" i="16"/>
  <c r="K36" i="16" s="1"/>
  <c r="J35" i="16"/>
  <c r="J36" i="11"/>
  <c r="J35" i="11"/>
  <c r="J36" i="10"/>
  <c r="J35" i="10"/>
  <c r="J36" i="1"/>
  <c r="J35" i="1"/>
  <c r="J2" i="12"/>
  <c r="J2" i="15"/>
  <c r="J2" i="16"/>
  <c r="C14" i="14"/>
  <c r="B14" i="14"/>
  <c r="E27" i="20"/>
  <c r="C19" i="20" s="1"/>
  <c r="K12" i="20" s="1"/>
  <c r="K13" i="20" s="1"/>
  <c r="C14" i="20"/>
  <c r="E17" i="20"/>
  <c r="E12" i="20"/>
  <c r="C4" i="20" s="1"/>
  <c r="K6" i="20" s="1"/>
  <c r="K7" i="20" s="1"/>
  <c r="F6" i="1"/>
  <c r="I6" i="1"/>
  <c r="J6" i="1" s="1"/>
  <c r="J13" i="1" s="1"/>
  <c r="K59" i="1"/>
  <c r="C36" i="12"/>
  <c r="C6" i="11"/>
  <c r="C6" i="10"/>
  <c r="J44" i="12"/>
  <c r="H6" i="10"/>
  <c r="H6" i="11" s="1"/>
  <c r="J45" i="12"/>
  <c r="I7" i="1"/>
  <c r="H7" i="10"/>
  <c r="I7" i="10"/>
  <c r="I45" i="1"/>
  <c r="I45" i="12" s="1"/>
  <c r="I45" i="10"/>
  <c r="K45" i="10" s="1"/>
  <c r="I45" i="11"/>
  <c r="K45" i="11"/>
  <c r="N155" i="23"/>
  <c r="N158" i="23" s="1"/>
  <c r="I45" i="16"/>
  <c r="I45" i="15"/>
  <c r="I44" i="1"/>
  <c r="I44" i="10"/>
  <c r="I44" i="11"/>
  <c r="K44" i="11" s="1"/>
  <c r="I44" i="16"/>
  <c r="K44" i="16" s="1"/>
  <c r="I44" i="15"/>
  <c r="K36" i="11"/>
  <c r="K59" i="11"/>
  <c r="K76" i="11"/>
  <c r="K44" i="10"/>
  <c r="K35" i="10"/>
  <c r="K36" i="10"/>
  <c r="K59" i="10"/>
  <c r="K76" i="10"/>
  <c r="H25" i="24"/>
  <c r="H26" i="24"/>
  <c r="H27" i="24"/>
  <c r="H24" i="24"/>
  <c r="H109" i="24" s="1"/>
  <c r="H18" i="24"/>
  <c r="H19" i="24"/>
  <c r="C18" i="24"/>
  <c r="K68" i="12"/>
  <c r="K69" i="12"/>
  <c r="K70" i="12"/>
  <c r="K71" i="12"/>
  <c r="K72" i="12"/>
  <c r="K73" i="12"/>
  <c r="K74" i="12"/>
  <c r="K75" i="12"/>
  <c r="K67" i="12"/>
  <c r="K62" i="12"/>
  <c r="K63" i="12"/>
  <c r="K64" i="12"/>
  <c r="K61" i="12"/>
  <c r="K58" i="12"/>
  <c r="K59" i="12" s="1"/>
  <c r="K57" i="12"/>
  <c r="K54" i="12"/>
  <c r="J48" i="12"/>
  <c r="J47" i="12"/>
  <c r="J43" i="12"/>
  <c r="J42" i="12"/>
  <c r="I48" i="12"/>
  <c r="K48" i="12" s="1"/>
  <c r="I47" i="12"/>
  <c r="I36" i="12"/>
  <c r="I35" i="12"/>
  <c r="H17" i="24"/>
  <c r="H102" i="24" s="1"/>
  <c r="C17" i="24"/>
  <c r="C102" i="24" s="1"/>
  <c r="C35" i="10"/>
  <c r="C17" i="10"/>
  <c r="C32" i="10"/>
  <c r="K393" i="24"/>
  <c r="L48" i="15" s="1"/>
  <c r="K392" i="24"/>
  <c r="I390" i="24"/>
  <c r="K390" i="24"/>
  <c r="L45" i="15" s="1"/>
  <c r="I389" i="24"/>
  <c r="K389" i="24" s="1"/>
  <c r="I388" i="24"/>
  <c r="K388" i="24"/>
  <c r="I387" i="24"/>
  <c r="K387" i="24" s="1"/>
  <c r="K381" i="24"/>
  <c r="K380" i="24"/>
  <c r="L35" i="15" s="1"/>
  <c r="K306" i="24"/>
  <c r="L48" i="16" s="1"/>
  <c r="L48" i="12" s="1"/>
  <c r="K305" i="24"/>
  <c r="I303" i="24"/>
  <c r="K303" i="24"/>
  <c r="L45" i="16"/>
  <c r="I302" i="24"/>
  <c r="K302" i="24"/>
  <c r="I301" i="24"/>
  <c r="I308" i="24" s="1"/>
  <c r="K301" i="24"/>
  <c r="I300" i="24"/>
  <c r="K300" i="24"/>
  <c r="K294" i="24"/>
  <c r="L36" i="16" s="1"/>
  <c r="K293" i="24"/>
  <c r="L35" i="16" s="1"/>
  <c r="K219" i="24"/>
  <c r="K218" i="24"/>
  <c r="I216" i="24"/>
  <c r="K216" i="24"/>
  <c r="L45" i="11" s="1"/>
  <c r="I215" i="24"/>
  <c r="K215" i="24"/>
  <c r="I214" i="24"/>
  <c r="I475" i="24" s="1"/>
  <c r="K214" i="24"/>
  <c r="L43" i="11" s="1"/>
  <c r="I213" i="24"/>
  <c r="K213" i="24"/>
  <c r="K207" i="24"/>
  <c r="L36" i="11"/>
  <c r="K206" i="24"/>
  <c r="L35" i="11"/>
  <c r="K133" i="24"/>
  <c r="K132" i="24"/>
  <c r="L47" i="10" s="1"/>
  <c r="L47" i="12" s="1"/>
  <c r="I130" i="24"/>
  <c r="K130" i="24"/>
  <c r="I129" i="24"/>
  <c r="K129" i="24"/>
  <c r="L44" i="10" s="1"/>
  <c r="L44" i="12" s="1"/>
  <c r="I128" i="24"/>
  <c r="K128" i="24"/>
  <c r="I127" i="24"/>
  <c r="K127" i="24"/>
  <c r="L35" i="10"/>
  <c r="K48" i="24"/>
  <c r="L48" i="1" s="1"/>
  <c r="K47" i="24"/>
  <c r="I45" i="24"/>
  <c r="K45" i="24"/>
  <c r="I44" i="24"/>
  <c r="K44" i="24" s="1"/>
  <c r="I43" i="24"/>
  <c r="K43" i="24"/>
  <c r="L43" i="1" s="1"/>
  <c r="I42" i="24"/>
  <c r="K36" i="24"/>
  <c r="I33" i="24"/>
  <c r="I32" i="24"/>
  <c r="I27" i="24"/>
  <c r="K27" i="24"/>
  <c r="L27" i="1" s="1"/>
  <c r="I26" i="24"/>
  <c r="I19" i="24"/>
  <c r="I18" i="24"/>
  <c r="K35" i="15"/>
  <c r="K35" i="16"/>
  <c r="H17" i="20"/>
  <c r="I17" i="20"/>
  <c r="G17" i="20"/>
  <c r="F17" i="20"/>
  <c r="H12" i="20"/>
  <c r="I12" i="20"/>
  <c r="G12" i="20"/>
  <c r="F12" i="20"/>
  <c r="K19" i="24"/>
  <c r="L19" i="1" s="1"/>
  <c r="H33" i="10"/>
  <c r="H33" i="11"/>
  <c r="H32" i="10"/>
  <c r="I32" i="10" s="1"/>
  <c r="I33" i="1"/>
  <c r="I32" i="1"/>
  <c r="H7" i="24"/>
  <c r="I7" i="24"/>
  <c r="H8" i="24"/>
  <c r="I8" i="24" s="1"/>
  <c r="H9" i="24"/>
  <c r="I9" i="24"/>
  <c r="H10" i="24"/>
  <c r="I10" i="24"/>
  <c r="H11" i="24"/>
  <c r="I11" i="24"/>
  <c r="H6" i="24"/>
  <c r="H91" i="24" s="1"/>
  <c r="H17" i="10"/>
  <c r="I17" i="10"/>
  <c r="I20" i="10" s="1"/>
  <c r="I25" i="1"/>
  <c r="I26" i="1"/>
  <c r="I27" i="1"/>
  <c r="I24" i="1"/>
  <c r="K24" i="1"/>
  <c r="I17" i="1"/>
  <c r="I18" i="1"/>
  <c r="I19" i="1"/>
  <c r="H45" i="31"/>
  <c r="D46" i="31"/>
  <c r="H46" i="31" s="1"/>
  <c r="G41" i="31"/>
  <c r="G40" i="31"/>
  <c r="G39" i="31"/>
  <c r="C35" i="31"/>
  <c r="E34" i="31"/>
  <c r="G34" i="31"/>
  <c r="E35" i="31"/>
  <c r="C31" i="31"/>
  <c r="C27" i="31"/>
  <c r="Q23" i="31"/>
  <c r="Q21" i="31"/>
  <c r="Q19" i="31"/>
  <c r="C19" i="31"/>
  <c r="C23" i="31"/>
  <c r="P17" i="31"/>
  <c r="P25" i="31"/>
  <c r="K76" i="1"/>
  <c r="D54" i="23"/>
  <c r="D391" i="23" s="1"/>
  <c r="B6" i="23"/>
  <c r="B208" i="23"/>
  <c r="K1" i="24"/>
  <c r="K86" i="24" s="1"/>
  <c r="C27" i="24"/>
  <c r="C372" i="24"/>
  <c r="C26" i="24"/>
  <c r="C371" i="24" s="1"/>
  <c r="C25" i="24"/>
  <c r="C195" i="24"/>
  <c r="C19" i="24"/>
  <c r="C277" i="24" s="1"/>
  <c r="C450" i="24"/>
  <c r="C6" i="24"/>
  <c r="C351" i="24" s="1"/>
  <c r="C7" i="24"/>
  <c r="C8" i="24"/>
  <c r="C353" i="24"/>
  <c r="C9" i="24"/>
  <c r="C10" i="24"/>
  <c r="C95" i="24"/>
  <c r="E308" i="23"/>
  <c r="E375" i="23" s="1"/>
  <c r="N320" i="23"/>
  <c r="N302" i="23"/>
  <c r="N234" i="23"/>
  <c r="N252" i="23"/>
  <c r="N184" i="23"/>
  <c r="N166" i="23"/>
  <c r="N117" i="23"/>
  <c r="N45" i="23"/>
  <c r="N51" i="23" s="1"/>
  <c r="N50" i="23"/>
  <c r="N46" i="23"/>
  <c r="N348" i="23"/>
  <c r="J50" i="15"/>
  <c r="J50" i="11"/>
  <c r="J50" i="10"/>
  <c r="J50" i="1"/>
  <c r="J50" i="16"/>
  <c r="K48" i="1"/>
  <c r="K47" i="1"/>
  <c r="K1" i="12"/>
  <c r="G1" i="24"/>
  <c r="B2" i="24"/>
  <c r="B87" i="24"/>
  <c r="F6" i="10"/>
  <c r="I42" i="1"/>
  <c r="I43" i="1"/>
  <c r="L75" i="15"/>
  <c r="L74" i="15"/>
  <c r="L73" i="15"/>
  <c r="L72" i="15"/>
  <c r="L71" i="15"/>
  <c r="L70" i="15"/>
  <c r="L69" i="15"/>
  <c r="L68" i="15"/>
  <c r="L67" i="15"/>
  <c r="L64" i="15"/>
  <c r="L63" i="15"/>
  <c r="L62" i="15"/>
  <c r="L61" i="15"/>
  <c r="L58" i="15"/>
  <c r="L57" i="15"/>
  <c r="L54" i="15"/>
  <c r="L55" i="15" s="1"/>
  <c r="F7" i="15"/>
  <c r="F6" i="15"/>
  <c r="L75" i="16"/>
  <c r="L74" i="16"/>
  <c r="L73" i="16"/>
  <c r="L72" i="16"/>
  <c r="L71" i="16"/>
  <c r="L70" i="16"/>
  <c r="L69" i="16"/>
  <c r="L68" i="16"/>
  <c r="L67" i="16"/>
  <c r="L64" i="16"/>
  <c r="L63" i="16"/>
  <c r="L62" i="16"/>
  <c r="L61" i="16"/>
  <c r="L65" i="16" s="1"/>
  <c r="L58" i="16"/>
  <c r="L57" i="16"/>
  <c r="L54" i="16"/>
  <c r="L55" i="16"/>
  <c r="L75" i="11"/>
  <c r="L74" i="11"/>
  <c r="L73" i="11"/>
  <c r="L72" i="11"/>
  <c r="L71" i="11"/>
  <c r="L70" i="11"/>
  <c r="L69" i="11"/>
  <c r="L68" i="11"/>
  <c r="L67" i="11"/>
  <c r="L64" i="11"/>
  <c r="L63" i="11"/>
  <c r="L62" i="11"/>
  <c r="L61" i="11"/>
  <c r="L58" i="11"/>
  <c r="L57" i="11"/>
  <c r="L54" i="11"/>
  <c r="L55" i="11" s="1"/>
  <c r="L75" i="10"/>
  <c r="L74" i="10"/>
  <c r="L73" i="10"/>
  <c r="L72" i="10"/>
  <c r="L71" i="10"/>
  <c r="L70" i="10"/>
  <c r="L69" i="10"/>
  <c r="L69" i="12" s="1"/>
  <c r="L68" i="10"/>
  <c r="L67" i="10"/>
  <c r="L64" i="10"/>
  <c r="L63" i="10"/>
  <c r="L62" i="10"/>
  <c r="L61" i="10"/>
  <c r="L58" i="10"/>
  <c r="L57" i="10"/>
  <c r="L54" i="10"/>
  <c r="L55" i="10" s="1"/>
  <c r="F265" i="24"/>
  <c r="F264" i="24"/>
  <c r="F178" i="24"/>
  <c r="F177" i="24"/>
  <c r="C36" i="24"/>
  <c r="C381" i="24"/>
  <c r="C35" i="24"/>
  <c r="C120" i="24" s="1"/>
  <c r="C33" i="24"/>
  <c r="C291" i="24"/>
  <c r="C32" i="24"/>
  <c r="C11" i="24"/>
  <c r="L75" i="1"/>
  <c r="L74" i="1"/>
  <c r="L74" i="12" s="1"/>
  <c r="L73" i="1"/>
  <c r="L72" i="1"/>
  <c r="L71" i="1"/>
  <c r="L71" i="12" s="1"/>
  <c r="L70" i="1"/>
  <c r="L69" i="1"/>
  <c r="L68" i="1"/>
  <c r="L67" i="1"/>
  <c r="L64" i="1"/>
  <c r="L63" i="1"/>
  <c r="L62" i="1"/>
  <c r="L61" i="1"/>
  <c r="L58" i="1"/>
  <c r="L57" i="1"/>
  <c r="L59" i="1" s="1"/>
  <c r="L54" i="1"/>
  <c r="K507" i="24"/>
  <c r="K506" i="24"/>
  <c r="K505" i="24"/>
  <c r="K504" i="24"/>
  <c r="K503" i="24"/>
  <c r="K502" i="24"/>
  <c r="K501" i="24"/>
  <c r="K500" i="24"/>
  <c r="K499" i="24"/>
  <c r="K496" i="24"/>
  <c r="K495" i="24"/>
  <c r="K494" i="24"/>
  <c r="K493" i="24"/>
  <c r="K497" i="24"/>
  <c r="K490" i="24"/>
  <c r="K491" i="24" s="1"/>
  <c r="K489" i="24"/>
  <c r="K486" i="24"/>
  <c r="K487" i="24" s="1"/>
  <c r="J480" i="24"/>
  <c r="I480" i="24"/>
  <c r="J479" i="24"/>
  <c r="I479" i="24"/>
  <c r="J477" i="24"/>
  <c r="J476" i="24"/>
  <c r="I476" i="24"/>
  <c r="J475" i="24"/>
  <c r="J474" i="24"/>
  <c r="I468" i="24"/>
  <c r="I467" i="24"/>
  <c r="H111" i="24"/>
  <c r="H112" i="24"/>
  <c r="I112" i="24"/>
  <c r="H118" i="24"/>
  <c r="I118" i="24" s="1"/>
  <c r="H117" i="24"/>
  <c r="I117" i="24" s="1"/>
  <c r="F378" i="24"/>
  <c r="F377" i="24"/>
  <c r="F291" i="24"/>
  <c r="F290" i="24"/>
  <c r="F204" i="24"/>
  <c r="F203" i="24"/>
  <c r="F118" i="24"/>
  <c r="F117" i="24"/>
  <c r="F33" i="24"/>
  <c r="F32" i="24"/>
  <c r="C27" i="11"/>
  <c r="C26" i="11"/>
  <c r="C25" i="11"/>
  <c r="C24" i="11"/>
  <c r="C19" i="11"/>
  <c r="C18" i="11"/>
  <c r="C17" i="11"/>
  <c r="C19" i="10"/>
  <c r="C18" i="10"/>
  <c r="C27" i="10"/>
  <c r="C26" i="10"/>
  <c r="C25" i="10"/>
  <c r="C24" i="10"/>
  <c r="C35" i="12"/>
  <c r="C33" i="12"/>
  <c r="C32" i="12"/>
  <c r="C36" i="15"/>
  <c r="C35" i="15"/>
  <c r="C33" i="15"/>
  <c r="C32" i="15"/>
  <c r="C35" i="16"/>
  <c r="C33" i="16"/>
  <c r="C32" i="16"/>
  <c r="C35" i="11"/>
  <c r="C33" i="11"/>
  <c r="C32" i="11"/>
  <c r="C33" i="10"/>
  <c r="F33" i="15"/>
  <c r="F32" i="15"/>
  <c r="F33" i="16"/>
  <c r="F32" i="16"/>
  <c r="F33" i="11"/>
  <c r="F32" i="11"/>
  <c r="F33" i="10"/>
  <c r="F32" i="10"/>
  <c r="F33" i="1"/>
  <c r="F32" i="1"/>
  <c r="H27" i="10"/>
  <c r="I27" i="10"/>
  <c r="H26" i="10"/>
  <c r="H25" i="10"/>
  <c r="I25" i="10"/>
  <c r="H24" i="10"/>
  <c r="H19" i="10"/>
  <c r="I19" i="10"/>
  <c r="H18" i="10"/>
  <c r="I18" i="10" s="1"/>
  <c r="N83" i="23"/>
  <c r="N16" i="23"/>
  <c r="N150" i="23"/>
  <c r="N218" i="23"/>
  <c r="N286" i="23"/>
  <c r="C7" i="11"/>
  <c r="C8" i="11"/>
  <c r="C9" i="11"/>
  <c r="C10" i="11"/>
  <c r="C11" i="11"/>
  <c r="H8" i="10"/>
  <c r="H9" i="10"/>
  <c r="I9" i="10" s="1"/>
  <c r="H10" i="10"/>
  <c r="H11" i="10"/>
  <c r="C7" i="10"/>
  <c r="C8" i="10"/>
  <c r="C9" i="10"/>
  <c r="C10" i="10"/>
  <c r="C11" i="10"/>
  <c r="B398" i="23"/>
  <c r="B400" i="23"/>
  <c r="B331" i="23"/>
  <c r="B333" i="23"/>
  <c r="B265" i="23"/>
  <c r="B263" i="23"/>
  <c r="B197" i="23"/>
  <c r="B195" i="23"/>
  <c r="B130" i="23"/>
  <c r="B128" i="23"/>
  <c r="M357" i="23"/>
  <c r="L357" i="23"/>
  <c r="K357" i="23"/>
  <c r="G396" i="23"/>
  <c r="N99" i="23"/>
  <c r="N32" i="23"/>
  <c r="E41" i="23"/>
  <c r="B352" i="23"/>
  <c r="B351" i="23"/>
  <c r="B350" i="23"/>
  <c r="B349" i="23"/>
  <c r="B348" i="23"/>
  <c r="B284" i="23"/>
  <c r="B283" i="23"/>
  <c r="B282" i="23"/>
  <c r="B281" i="23"/>
  <c r="B280" i="23"/>
  <c r="B216" i="23"/>
  <c r="B215" i="23"/>
  <c r="B214" i="23"/>
  <c r="B213" i="23"/>
  <c r="B212" i="23"/>
  <c r="B148" i="23"/>
  <c r="B147" i="23"/>
  <c r="B146" i="23"/>
  <c r="B145" i="23"/>
  <c r="B144" i="23"/>
  <c r="B81" i="23"/>
  <c r="B80" i="23"/>
  <c r="B79" i="23"/>
  <c r="H380" i="23"/>
  <c r="B361" i="23"/>
  <c r="B360" i="23"/>
  <c r="B359" i="23"/>
  <c r="B358" i="23"/>
  <c r="B357" i="23"/>
  <c r="B356" i="23"/>
  <c r="B354" i="23"/>
  <c r="B353" i="23"/>
  <c r="N236" i="23"/>
  <c r="N235" i="23"/>
  <c r="N361" i="23"/>
  <c r="N360" i="23"/>
  <c r="N357" i="23"/>
  <c r="N356" i="23"/>
  <c r="N349" i="23"/>
  <c r="N350" i="23"/>
  <c r="N354" i="23" s="1"/>
  <c r="N351" i="23"/>
  <c r="N352" i="23"/>
  <c r="N353" i="23"/>
  <c r="K349" i="23"/>
  <c r="L349" i="23"/>
  <c r="M349" i="23"/>
  <c r="K350" i="23"/>
  <c r="L350" i="23"/>
  <c r="M350" i="23"/>
  <c r="K351" i="23"/>
  <c r="L351" i="23"/>
  <c r="M351" i="23"/>
  <c r="K352" i="23"/>
  <c r="L352" i="23"/>
  <c r="M352" i="23"/>
  <c r="K353" i="23"/>
  <c r="L353" i="23"/>
  <c r="M353" i="23"/>
  <c r="L348" i="23"/>
  <c r="M348" i="23"/>
  <c r="M354" i="23" s="1"/>
  <c r="K348" i="23"/>
  <c r="M218" i="23"/>
  <c r="L218" i="23"/>
  <c r="K218" i="23"/>
  <c r="N251" i="23"/>
  <c r="N250" i="23"/>
  <c r="N249" i="23"/>
  <c r="N248" i="23"/>
  <c r="N247" i="23"/>
  <c r="E241" i="23"/>
  <c r="E242" i="23"/>
  <c r="E243" i="23"/>
  <c r="E240" i="23"/>
  <c r="N304" i="23"/>
  <c r="M286" i="23"/>
  <c r="L286" i="23"/>
  <c r="K286" i="23"/>
  <c r="E309" i="23"/>
  <c r="E310" i="23"/>
  <c r="E311" i="23"/>
  <c r="N319" i="23"/>
  <c r="N318" i="23"/>
  <c r="N316" i="23"/>
  <c r="N315" i="23"/>
  <c r="N321" i="23" s="1"/>
  <c r="N183" i="23"/>
  <c r="N182" i="23"/>
  <c r="N181" i="23"/>
  <c r="N180" i="23"/>
  <c r="N185" i="23" s="1"/>
  <c r="N179" i="23"/>
  <c r="E175" i="23"/>
  <c r="E174" i="23"/>
  <c r="E173" i="23"/>
  <c r="E172" i="23"/>
  <c r="N168" i="23"/>
  <c r="N167" i="23"/>
  <c r="M150" i="23"/>
  <c r="L150" i="23"/>
  <c r="K150" i="23"/>
  <c r="B78" i="23"/>
  <c r="B77" i="23"/>
  <c r="N116" i="23"/>
  <c r="N115" i="23"/>
  <c r="N114" i="23"/>
  <c r="N113" i="23"/>
  <c r="N383" i="23" s="1"/>
  <c r="N112" i="23"/>
  <c r="E106" i="23"/>
  <c r="E107" i="23"/>
  <c r="E108" i="23"/>
  <c r="E105" i="23"/>
  <c r="N101" i="23"/>
  <c r="N100" i="23"/>
  <c r="N49" i="23"/>
  <c r="N386" i="23" s="1"/>
  <c r="N48" i="23"/>
  <c r="N47" i="23"/>
  <c r="E39" i="23"/>
  <c r="E40" i="23"/>
  <c r="N43" i="23" s="1"/>
  <c r="E38" i="23"/>
  <c r="N34" i="23"/>
  <c r="N33" i="23"/>
  <c r="M83" i="23"/>
  <c r="L83" i="23"/>
  <c r="K83" i="23"/>
  <c r="L16" i="23"/>
  <c r="M16" i="23"/>
  <c r="K16" i="23"/>
  <c r="K65" i="11"/>
  <c r="K55" i="11"/>
  <c r="K48" i="11"/>
  <c r="K47" i="11"/>
  <c r="I43" i="11"/>
  <c r="I42" i="11"/>
  <c r="K42" i="11"/>
  <c r="K50" i="11" s="1"/>
  <c r="F27" i="11"/>
  <c r="F26" i="11"/>
  <c r="F25" i="11"/>
  <c r="F24" i="11"/>
  <c r="F19" i="11"/>
  <c r="F18" i="11"/>
  <c r="F17" i="11"/>
  <c r="F11" i="11"/>
  <c r="F10" i="11"/>
  <c r="F9" i="11"/>
  <c r="F8" i="11"/>
  <c r="F7" i="11"/>
  <c r="F6" i="11"/>
  <c r="K65" i="10"/>
  <c r="K55" i="10"/>
  <c r="K48" i="10"/>
  <c r="K47" i="10"/>
  <c r="I43" i="10"/>
  <c r="N87" i="23" s="1"/>
  <c r="K43" i="10"/>
  <c r="I42" i="10"/>
  <c r="F27" i="10"/>
  <c r="F26" i="10"/>
  <c r="F25" i="10"/>
  <c r="F24" i="10"/>
  <c r="F19" i="10"/>
  <c r="F18" i="10"/>
  <c r="F17" i="10"/>
  <c r="F11" i="10"/>
  <c r="F10" i="10"/>
  <c r="F9" i="10"/>
  <c r="F8" i="10"/>
  <c r="F7" i="10"/>
  <c r="K65" i="1"/>
  <c r="K55" i="1"/>
  <c r="F27" i="1"/>
  <c r="F26" i="1"/>
  <c r="F25" i="1"/>
  <c r="F24" i="1"/>
  <c r="F19" i="1"/>
  <c r="F18" i="1"/>
  <c r="F17" i="1"/>
  <c r="I11" i="1"/>
  <c r="F11" i="1"/>
  <c r="I10" i="1"/>
  <c r="F10" i="1"/>
  <c r="I9" i="1"/>
  <c r="F9" i="1"/>
  <c r="I8" i="1"/>
  <c r="F8" i="1"/>
  <c r="F7" i="1"/>
  <c r="H104" i="24"/>
  <c r="I104" i="24" s="1"/>
  <c r="H103" i="24"/>
  <c r="I103" i="24"/>
  <c r="I102" i="24"/>
  <c r="C456" i="24"/>
  <c r="K87" i="24"/>
  <c r="K173" i="24" s="1"/>
  <c r="K260" i="24" s="1"/>
  <c r="K347" i="24" s="1"/>
  <c r="F512" i="24"/>
  <c r="L427" i="24"/>
  <c r="K421" i="24"/>
  <c r="K410" i="24"/>
  <c r="K404" i="24"/>
  <c r="K400" i="24"/>
  <c r="J395" i="24"/>
  <c r="L47" i="15"/>
  <c r="L44" i="15"/>
  <c r="L42" i="15"/>
  <c r="L36" i="15"/>
  <c r="F372" i="24"/>
  <c r="F371" i="24"/>
  <c r="F370" i="24"/>
  <c r="F369" i="24"/>
  <c r="F364" i="24"/>
  <c r="F363" i="24"/>
  <c r="F362" i="24"/>
  <c r="F356" i="24"/>
  <c r="F355" i="24"/>
  <c r="F354" i="24"/>
  <c r="F353" i="24"/>
  <c r="F352" i="24"/>
  <c r="F351" i="24"/>
  <c r="L340" i="24"/>
  <c r="K334" i="24"/>
  <c r="K323" i="24"/>
  <c r="K317" i="24"/>
  <c r="K313" i="24"/>
  <c r="J308" i="24"/>
  <c r="L47" i="16"/>
  <c r="L44" i="16"/>
  <c r="F285" i="24"/>
  <c r="F284" i="24"/>
  <c r="F283" i="24"/>
  <c r="F282" i="24"/>
  <c r="F277" i="24"/>
  <c r="F276" i="24"/>
  <c r="F275" i="24"/>
  <c r="F269" i="24"/>
  <c r="F268" i="24"/>
  <c r="F267" i="24"/>
  <c r="F266" i="24"/>
  <c r="L253" i="24"/>
  <c r="K247" i="24"/>
  <c r="K236" i="24"/>
  <c r="K230" i="24"/>
  <c r="K226" i="24"/>
  <c r="J221" i="24"/>
  <c r="L48" i="11"/>
  <c r="L47" i="11"/>
  <c r="K221" i="24"/>
  <c r="F198" i="24"/>
  <c r="F197" i="24"/>
  <c r="F196" i="24"/>
  <c r="F195" i="24"/>
  <c r="F190" i="24"/>
  <c r="F189" i="24"/>
  <c r="F188" i="24"/>
  <c r="F182" i="24"/>
  <c r="F181" i="24"/>
  <c r="F180" i="24"/>
  <c r="F179" i="24"/>
  <c r="L167" i="24"/>
  <c r="K161" i="24"/>
  <c r="K150" i="24"/>
  <c r="K144" i="24"/>
  <c r="K140" i="24"/>
  <c r="J135" i="24"/>
  <c r="L48" i="10"/>
  <c r="L45" i="10"/>
  <c r="L43" i="10"/>
  <c r="F112" i="24"/>
  <c r="F111" i="24"/>
  <c r="F110" i="24"/>
  <c r="F109" i="24"/>
  <c r="F104" i="24"/>
  <c r="F103" i="24"/>
  <c r="F102" i="24"/>
  <c r="F96" i="24"/>
  <c r="F95" i="24"/>
  <c r="F94" i="24"/>
  <c r="F93" i="24"/>
  <c r="F92" i="24"/>
  <c r="F91" i="24"/>
  <c r="K76" i="24"/>
  <c r="K65" i="24"/>
  <c r="K59" i="24"/>
  <c r="K55" i="24"/>
  <c r="J50" i="24"/>
  <c r="L47" i="1"/>
  <c r="L44" i="1"/>
  <c r="F27" i="24"/>
  <c r="F26" i="24"/>
  <c r="F25" i="24"/>
  <c r="F24" i="24"/>
  <c r="F19" i="24"/>
  <c r="F18" i="24"/>
  <c r="F17" i="24"/>
  <c r="L82" i="24"/>
  <c r="F11" i="24"/>
  <c r="F10" i="24"/>
  <c r="F9" i="24"/>
  <c r="F8" i="24"/>
  <c r="F7" i="24"/>
  <c r="F6" i="24"/>
  <c r="F11" i="22"/>
  <c r="D4" i="22"/>
  <c r="G11" i="22"/>
  <c r="H11" i="22"/>
  <c r="I11" i="22"/>
  <c r="J11" i="22"/>
  <c r="K11" i="22"/>
  <c r="F24" i="22"/>
  <c r="D18" i="22"/>
  <c r="G24" i="22"/>
  <c r="H24" i="22"/>
  <c r="I24" i="22"/>
  <c r="J24" i="22"/>
  <c r="K24" i="22"/>
  <c r="K5" i="20"/>
  <c r="K11" i="20"/>
  <c r="L16" i="25"/>
  <c r="P18" i="25"/>
  <c r="P26" i="25"/>
  <c r="C20" i="25"/>
  <c r="C22" i="25" s="1"/>
  <c r="C24" i="25"/>
  <c r="Q20" i="25"/>
  <c r="Q22" i="25"/>
  <c r="Q24" i="25"/>
  <c r="C28" i="25"/>
  <c r="O28" i="25"/>
  <c r="G47" i="25"/>
  <c r="H47" i="25"/>
  <c r="C32" i="25"/>
  <c r="C36" i="25"/>
  <c r="G40" i="25"/>
  <c r="G41" i="25"/>
  <c r="G42" i="25"/>
  <c r="H46" i="25"/>
  <c r="G1" i="12"/>
  <c r="B2" i="12"/>
  <c r="C6" i="12"/>
  <c r="C7" i="12"/>
  <c r="C8" i="12"/>
  <c r="C9" i="12"/>
  <c r="C10" i="12"/>
  <c r="C11" i="12"/>
  <c r="C17" i="12"/>
  <c r="C18" i="12"/>
  <c r="C19" i="12"/>
  <c r="C24" i="12"/>
  <c r="C25" i="12"/>
  <c r="C26" i="12"/>
  <c r="C27" i="12"/>
  <c r="L46" i="12"/>
  <c r="K55" i="12"/>
  <c r="F80" i="12"/>
  <c r="G1" i="15"/>
  <c r="K1" i="15"/>
  <c r="B2" i="15"/>
  <c r="C6" i="15"/>
  <c r="C7" i="15"/>
  <c r="C8" i="15"/>
  <c r="F8" i="15"/>
  <c r="C9" i="15"/>
  <c r="F9" i="15"/>
  <c r="C10" i="15"/>
  <c r="F10" i="15"/>
  <c r="C11" i="15"/>
  <c r="F11" i="15"/>
  <c r="C17" i="15"/>
  <c r="F17" i="15"/>
  <c r="C18" i="15"/>
  <c r="F18" i="15"/>
  <c r="C19" i="15"/>
  <c r="F19" i="15"/>
  <c r="C24" i="15"/>
  <c r="F24" i="15"/>
  <c r="C25" i="15"/>
  <c r="F25" i="15"/>
  <c r="C26" i="15"/>
  <c r="F26" i="15"/>
  <c r="C27" i="15"/>
  <c r="F27" i="15"/>
  <c r="I42" i="15"/>
  <c r="I43" i="15"/>
  <c r="K44" i="15"/>
  <c r="K45" i="15"/>
  <c r="K47" i="15"/>
  <c r="K48" i="15"/>
  <c r="K55" i="15"/>
  <c r="N303" i="23"/>
  <c r="K65" i="15"/>
  <c r="K76" i="15"/>
  <c r="F80" i="15"/>
  <c r="G1" i="16"/>
  <c r="K1" i="16"/>
  <c r="B2" i="16"/>
  <c r="C6" i="16"/>
  <c r="F6" i="16"/>
  <c r="C7" i="16"/>
  <c r="F7" i="16"/>
  <c r="C8" i="16"/>
  <c r="F8" i="16"/>
  <c r="C9" i="16"/>
  <c r="F9" i="16"/>
  <c r="C10" i="16"/>
  <c r="F10" i="16"/>
  <c r="C11" i="16"/>
  <c r="F11" i="16"/>
  <c r="C17" i="16"/>
  <c r="F17" i="16"/>
  <c r="C18" i="16"/>
  <c r="F18" i="16"/>
  <c r="C19" i="16"/>
  <c r="F19" i="16"/>
  <c r="C24" i="16"/>
  <c r="F24" i="16"/>
  <c r="C25" i="16"/>
  <c r="F25" i="16"/>
  <c r="C26" i="16"/>
  <c r="F26" i="16"/>
  <c r="C27" i="16"/>
  <c r="F27" i="16"/>
  <c r="I42" i="16"/>
  <c r="I50" i="16" s="1"/>
  <c r="I43" i="16"/>
  <c r="K47" i="16"/>
  <c r="K48" i="16"/>
  <c r="K55" i="16"/>
  <c r="K59" i="16"/>
  <c r="K65" i="16"/>
  <c r="K76" i="16"/>
  <c r="F80" i="16"/>
  <c r="G1" i="11"/>
  <c r="K1" i="11"/>
  <c r="B2" i="11"/>
  <c r="G1" i="10"/>
  <c r="K1" i="10"/>
  <c r="B2" i="10"/>
  <c r="I2" i="10"/>
  <c r="I2" i="11" s="1"/>
  <c r="I2" i="16" s="1"/>
  <c r="I2" i="15" s="1"/>
  <c r="F80" i="10"/>
  <c r="F80" i="11"/>
  <c r="U18" i="23"/>
  <c r="U19" i="23"/>
  <c r="U20" i="23"/>
  <c r="U21" i="23"/>
  <c r="U22" i="23"/>
  <c r="U23" i="23"/>
  <c r="U69" i="23"/>
  <c r="T85" i="23"/>
  <c r="U73" i="23"/>
  <c r="V77" i="23"/>
  <c r="W77" i="23"/>
  <c r="U85" i="23"/>
  <c r="U86" i="23"/>
  <c r="U89" i="23"/>
  <c r="U90" i="23"/>
  <c r="V144" i="23"/>
  <c r="W144" i="23" s="1"/>
  <c r="U152" i="23"/>
  <c r="U153" i="23"/>
  <c r="U156" i="23"/>
  <c r="U157" i="23"/>
  <c r="V212" i="23"/>
  <c r="V213" i="23"/>
  <c r="V214" i="23" s="1"/>
  <c r="U220" i="23"/>
  <c r="U221" i="23"/>
  <c r="U224" i="23"/>
  <c r="U225" i="23"/>
  <c r="V280" i="23"/>
  <c r="W280" i="23" s="1"/>
  <c r="U288" i="23"/>
  <c r="U289" i="23"/>
  <c r="U292" i="23"/>
  <c r="U293" i="23"/>
  <c r="K356" i="23"/>
  <c r="L356" i="23"/>
  <c r="M356" i="23"/>
  <c r="B5" i="26"/>
  <c r="L4" i="26" s="1"/>
  <c r="A8" i="26"/>
  <c r="F8" i="26"/>
  <c r="G8" i="26"/>
  <c r="H8" i="26" s="1"/>
  <c r="J8" i="26" s="1"/>
  <c r="F9" i="26"/>
  <c r="H9" i="26"/>
  <c r="F10" i="26"/>
  <c r="H10" i="26"/>
  <c r="J10" i="26" s="1"/>
  <c r="F11" i="26"/>
  <c r="H11" i="26"/>
  <c r="J11" i="26"/>
  <c r="F12" i="26"/>
  <c r="H12" i="26"/>
  <c r="F13" i="26"/>
  <c r="H13" i="26"/>
  <c r="F14" i="26"/>
  <c r="F15" i="26"/>
  <c r="F16" i="26"/>
  <c r="L23" i="26"/>
  <c r="M23" i="26"/>
  <c r="N23" i="26"/>
  <c r="O23" i="26"/>
  <c r="P23" i="26"/>
  <c r="L34" i="26"/>
  <c r="L46" i="26"/>
  <c r="L59" i="26"/>
  <c r="M59" i="26"/>
  <c r="N59" i="26"/>
  <c r="O59" i="26"/>
  <c r="P59" i="26"/>
  <c r="K43" i="15"/>
  <c r="K76" i="12"/>
  <c r="K43" i="11"/>
  <c r="U88" i="23"/>
  <c r="K59" i="15"/>
  <c r="N317" i="23"/>
  <c r="C282" i="24"/>
  <c r="C369" i="24"/>
  <c r="C275" i="24"/>
  <c r="C362" i="24"/>
  <c r="C188" i="24"/>
  <c r="C449" i="24"/>
  <c r="K43" i="16"/>
  <c r="C109" i="24"/>
  <c r="L42" i="11"/>
  <c r="C363" i="24"/>
  <c r="C189" i="24"/>
  <c r="C103" i="24"/>
  <c r="C276" i="24"/>
  <c r="L45" i="1"/>
  <c r="I135" i="24"/>
  <c r="I477" i="24"/>
  <c r="K477" i="24" s="1"/>
  <c r="I474" i="24"/>
  <c r="I221" i="24"/>
  <c r="I395" i="24"/>
  <c r="K47" i="12"/>
  <c r="C268" i="24"/>
  <c r="C355" i="24"/>
  <c r="K45" i="16"/>
  <c r="K42" i="15"/>
  <c r="I37" i="1"/>
  <c r="Q18" i="25"/>
  <c r="H203" i="24"/>
  <c r="I203" i="24" s="1"/>
  <c r="L58" i="12"/>
  <c r="L44" i="11"/>
  <c r="L36" i="1"/>
  <c r="C94" i="24"/>
  <c r="K42" i="10"/>
  <c r="K50" i="10"/>
  <c r="P4" i="26"/>
  <c r="L59" i="10"/>
  <c r="L59" i="16"/>
  <c r="L70" i="12"/>
  <c r="C96" i="24"/>
  <c r="C378" i="24"/>
  <c r="C364" i="24"/>
  <c r="C118" i="24"/>
  <c r="H290" i="24"/>
  <c r="I290" i="24" s="1"/>
  <c r="G46" i="31"/>
  <c r="K33" i="1"/>
  <c r="W212" i="23"/>
  <c r="N223" i="23"/>
  <c r="L72" i="12"/>
  <c r="C203" i="24"/>
  <c r="H9" i="11"/>
  <c r="I9" i="11" s="1"/>
  <c r="V281" i="23"/>
  <c r="H198" i="24"/>
  <c r="I198" i="24" s="1"/>
  <c r="H285" i="24"/>
  <c r="C198" i="24"/>
  <c r="T100" i="23"/>
  <c r="C112" i="24"/>
  <c r="L59" i="15"/>
  <c r="L76" i="15"/>
  <c r="I43" i="12"/>
  <c r="K43" i="12" s="1"/>
  <c r="K42" i="1"/>
  <c r="E377" i="23"/>
  <c r="W213" i="23"/>
  <c r="W214" i="23"/>
  <c r="T101" i="23"/>
  <c r="T87" i="23"/>
  <c r="T113" i="23"/>
  <c r="T82" i="23"/>
  <c r="T116" i="23"/>
  <c r="T90" i="23"/>
  <c r="T77" i="23"/>
  <c r="T81" i="23"/>
  <c r="T114" i="23"/>
  <c r="T89" i="23"/>
  <c r="T79" i="23"/>
  <c r="N20" i="23"/>
  <c r="C457" i="24"/>
  <c r="V78" i="23"/>
  <c r="K25" i="1"/>
  <c r="N385" i="23"/>
  <c r="L76" i="1"/>
  <c r="L76" i="16"/>
  <c r="N154" i="23"/>
  <c r="H189" i="24"/>
  <c r="I189" i="24" s="1"/>
  <c r="K508" i="24"/>
  <c r="K7" i="24"/>
  <c r="L7" i="1" s="1"/>
  <c r="H94" i="24"/>
  <c r="I94" i="24"/>
  <c r="H190" i="24"/>
  <c r="Q28" i="25"/>
  <c r="C441" i="24"/>
  <c r="L76" i="10"/>
  <c r="K10" i="24"/>
  <c r="L10" i="1" s="1"/>
  <c r="E378" i="23"/>
  <c r="C294" i="24"/>
  <c r="H19" i="11"/>
  <c r="C451" i="24"/>
  <c r="C190" i="24"/>
  <c r="C442" i="24"/>
  <c r="C181" i="24"/>
  <c r="I28" i="1"/>
  <c r="N370" i="23"/>
  <c r="C465" i="24"/>
  <c r="H25" i="11"/>
  <c r="I25" i="11" s="1"/>
  <c r="C285" i="24"/>
  <c r="K9" i="1"/>
  <c r="K45" i="1"/>
  <c r="H96" i="24"/>
  <c r="I96" i="24" s="1"/>
  <c r="C468" i="24"/>
  <c r="C196" i="24"/>
  <c r="C121" i="24"/>
  <c r="C207" i="24"/>
  <c r="C204" i="24"/>
  <c r="C110" i="24"/>
  <c r="N372" i="23"/>
  <c r="H27" i="11"/>
  <c r="K346" i="24"/>
  <c r="G346" i="24"/>
  <c r="L65" i="1"/>
  <c r="V145" i="23"/>
  <c r="U87" i="23"/>
  <c r="U140" i="23"/>
  <c r="H204" i="24"/>
  <c r="L57" i="12"/>
  <c r="L59" i="11"/>
  <c r="L65" i="11"/>
  <c r="L63" i="12"/>
  <c r="L76" i="11"/>
  <c r="L73" i="12"/>
  <c r="N222" i="23"/>
  <c r="I50" i="11"/>
  <c r="L55" i="1"/>
  <c r="L54" i="12"/>
  <c r="L55" i="12" s="1"/>
  <c r="C182" i="24"/>
  <c r="C269" i="24"/>
  <c r="C356" i="24"/>
  <c r="C443" i="24"/>
  <c r="I50" i="15"/>
  <c r="N290" i="23"/>
  <c r="H18" i="11"/>
  <c r="I26" i="10"/>
  <c r="H26" i="11"/>
  <c r="L65" i="10"/>
  <c r="L64" i="12"/>
  <c r="C197" i="24"/>
  <c r="C458" i="24"/>
  <c r="C111" i="24"/>
  <c r="C284" i="24"/>
  <c r="I109" i="24"/>
  <c r="K109" i="24"/>
  <c r="L24" i="10" s="1"/>
  <c r="H195" i="24"/>
  <c r="H95" i="24"/>
  <c r="V282" i="23"/>
  <c r="W282" i="23" s="1"/>
  <c r="W281" i="23"/>
  <c r="J13" i="26"/>
  <c r="L13" i="26"/>
  <c r="M4" i="26"/>
  <c r="M30" i="26" s="1"/>
  <c r="N4" i="26"/>
  <c r="N31" i="26" s="1"/>
  <c r="O31" i="26" s="1"/>
  <c r="P31" i="26" s="1"/>
  <c r="O4" i="26"/>
  <c r="L354" i="23"/>
  <c r="I11" i="10"/>
  <c r="H11" i="11"/>
  <c r="I111" i="24"/>
  <c r="H197" i="24"/>
  <c r="H284" i="24" s="1"/>
  <c r="K43" i="1"/>
  <c r="K9" i="24"/>
  <c r="L9" i="1" s="1"/>
  <c r="H188" i="24"/>
  <c r="K104" i="24"/>
  <c r="L19" i="10" s="1"/>
  <c r="I122" i="24"/>
  <c r="K117" i="24"/>
  <c r="L32" i="10"/>
  <c r="H17" i="11"/>
  <c r="I17" i="11"/>
  <c r="K8" i="24"/>
  <c r="L8" i="1"/>
  <c r="K65" i="12"/>
  <c r="I105" i="24"/>
  <c r="H8" i="11"/>
  <c r="H8" i="16" s="1"/>
  <c r="I8" i="16" s="1"/>
  <c r="I8" i="10"/>
  <c r="N118" i="23"/>
  <c r="N384" i="23"/>
  <c r="C290" i="24"/>
  <c r="K36" i="1"/>
  <c r="Q27" i="31"/>
  <c r="P27" i="31" s="1"/>
  <c r="E35" i="25"/>
  <c r="G35" i="25"/>
  <c r="E36" i="25"/>
  <c r="L50" i="11"/>
  <c r="K480" i="24"/>
  <c r="K474" i="24"/>
  <c r="K475" i="24"/>
  <c r="I50" i="10"/>
  <c r="C380" i="24"/>
  <c r="N88" i="23"/>
  <c r="N91" i="23" s="1"/>
  <c r="I50" i="1"/>
  <c r="C467" i="24"/>
  <c r="C293" i="24"/>
  <c r="C206" i="24"/>
  <c r="K35" i="1"/>
  <c r="H32" i="11"/>
  <c r="I32" i="11" s="1"/>
  <c r="H92" i="24"/>
  <c r="C92" i="24"/>
  <c r="C265" i="24"/>
  <c r="L42" i="16"/>
  <c r="J482" i="24"/>
  <c r="Q17" i="31"/>
  <c r="Q25" i="31"/>
  <c r="C21" i="31"/>
  <c r="C440" i="24"/>
  <c r="C438" i="24"/>
  <c r="I20" i="1"/>
  <c r="K17" i="1"/>
  <c r="K94" i="24"/>
  <c r="L9" i="10"/>
  <c r="H9" i="16"/>
  <c r="I9" i="16"/>
  <c r="K7" i="1"/>
  <c r="K11" i="1"/>
  <c r="K19" i="1"/>
  <c r="H180" i="24"/>
  <c r="I180" i="24" s="1"/>
  <c r="H182" i="24"/>
  <c r="K96" i="24"/>
  <c r="L11" i="10" s="1"/>
  <c r="K10" i="1"/>
  <c r="V215" i="23"/>
  <c r="V216" i="23" s="1"/>
  <c r="W215" i="23"/>
  <c r="H276" i="24"/>
  <c r="W78" i="23"/>
  <c r="V79" i="23"/>
  <c r="I190" i="24"/>
  <c r="H277" i="24"/>
  <c r="H8" i="15"/>
  <c r="I8" i="15" s="1"/>
  <c r="H25" i="16"/>
  <c r="H25" i="15" s="1"/>
  <c r="I25" i="16"/>
  <c r="H9" i="15"/>
  <c r="I9" i="15"/>
  <c r="H17" i="16"/>
  <c r="H17" i="15"/>
  <c r="I27" i="11"/>
  <c r="H27" i="16"/>
  <c r="I195" i="24"/>
  <c r="H282" i="24"/>
  <c r="J28" i="1"/>
  <c r="I197" i="24"/>
  <c r="M49" i="26"/>
  <c r="N49" i="26"/>
  <c r="O49" i="26"/>
  <c r="P49" i="26" s="1"/>
  <c r="M48" i="26"/>
  <c r="N48" i="26"/>
  <c r="M50" i="26"/>
  <c r="N50" i="26" s="1"/>
  <c r="O50" i="26" s="1"/>
  <c r="P50" i="26" s="1"/>
  <c r="H14" i="26"/>
  <c r="M51" i="26"/>
  <c r="H15" i="26"/>
  <c r="H16" i="26"/>
  <c r="V283" i="23"/>
  <c r="H267" i="24"/>
  <c r="M39" i="26"/>
  <c r="N39" i="26" s="1"/>
  <c r="O39" i="26" s="1"/>
  <c r="P39" i="26" s="1"/>
  <c r="M45" i="26"/>
  <c r="N45" i="26"/>
  <c r="O45" i="26" s="1"/>
  <c r="P45" i="26" s="1"/>
  <c r="M19" i="26"/>
  <c r="N19" i="26"/>
  <c r="O19" i="26" s="1"/>
  <c r="P19" i="26"/>
  <c r="M31" i="26"/>
  <c r="M32" i="26"/>
  <c r="N32" i="26" s="1"/>
  <c r="O32" i="26" s="1"/>
  <c r="P32" i="26" s="1"/>
  <c r="M38" i="26"/>
  <c r="N38" i="26"/>
  <c r="O38" i="26" s="1"/>
  <c r="P38" i="26" s="1"/>
  <c r="M44" i="26"/>
  <c r="N44" i="26" s="1"/>
  <c r="O44" i="26" s="1"/>
  <c r="P44" i="26" s="1"/>
  <c r="M41" i="26"/>
  <c r="N41" i="26" s="1"/>
  <c r="O41" i="26" s="1"/>
  <c r="P41" i="26" s="1"/>
  <c r="M36" i="26"/>
  <c r="N36" i="26"/>
  <c r="O36" i="26" s="1"/>
  <c r="P36" i="26" s="1"/>
  <c r="M29" i="26"/>
  <c r="N29" i="26"/>
  <c r="O29" i="26" s="1"/>
  <c r="P29" i="26"/>
  <c r="M28" i="26"/>
  <c r="N28" i="26" s="1"/>
  <c r="N51" i="26"/>
  <c r="O51" i="26" s="1"/>
  <c r="P51" i="26" s="1"/>
  <c r="I95" i="24"/>
  <c r="H181" i="24"/>
  <c r="I26" i="11"/>
  <c r="H26" i="16"/>
  <c r="H26" i="15"/>
  <c r="I26" i="15" s="1"/>
  <c r="U208" i="23"/>
  <c r="U276" i="23"/>
  <c r="U154" i="23"/>
  <c r="U155" i="23"/>
  <c r="I18" i="11"/>
  <c r="H18" i="16"/>
  <c r="I18" i="16"/>
  <c r="K102" i="24"/>
  <c r="L17" i="10"/>
  <c r="I11" i="11"/>
  <c r="H11" i="16"/>
  <c r="H11" i="15" s="1"/>
  <c r="I11" i="15" s="1"/>
  <c r="K27" i="1"/>
  <c r="H32" i="16"/>
  <c r="I32" i="16" s="1"/>
  <c r="K8" i="1"/>
  <c r="J20" i="1"/>
  <c r="W216" i="23"/>
  <c r="V217" i="23"/>
  <c r="K189" i="24"/>
  <c r="L18" i="11" s="1"/>
  <c r="I285" i="24"/>
  <c r="H372" i="24"/>
  <c r="I372" i="24"/>
  <c r="I17" i="16"/>
  <c r="I17" i="15"/>
  <c r="I277" i="24"/>
  <c r="H364" i="24"/>
  <c r="I364" i="24" s="1"/>
  <c r="H363" i="24"/>
  <c r="I363" i="24"/>
  <c r="I276" i="24"/>
  <c r="I25" i="15"/>
  <c r="V80" i="23"/>
  <c r="W79" i="23"/>
  <c r="I27" i="16"/>
  <c r="H27" i="15"/>
  <c r="I11" i="16"/>
  <c r="H18" i="15"/>
  <c r="I18" i="15"/>
  <c r="L54" i="26"/>
  <c r="M54" i="26"/>
  <c r="L16" i="26"/>
  <c r="I26" i="16"/>
  <c r="I181" i="24"/>
  <c r="H268" i="24"/>
  <c r="H355" i="24" s="1"/>
  <c r="I355" i="24" s="1"/>
  <c r="L15" i="26"/>
  <c r="L53" i="26"/>
  <c r="N53" i="26" s="1"/>
  <c r="O53" i="26"/>
  <c r="I282" i="24"/>
  <c r="H369" i="24"/>
  <c r="I369" i="24"/>
  <c r="U222" i="23"/>
  <c r="U223" i="23"/>
  <c r="K118" i="24"/>
  <c r="L33" i="10" s="1"/>
  <c r="O48" i="26"/>
  <c r="H32" i="15"/>
  <c r="I32" i="15" s="1"/>
  <c r="I17" i="12"/>
  <c r="K25" i="15"/>
  <c r="K27" i="16"/>
  <c r="V220" i="23"/>
  <c r="W217" i="23"/>
  <c r="K11" i="16"/>
  <c r="I27" i="15"/>
  <c r="K190" i="24"/>
  <c r="L19" i="11" s="1"/>
  <c r="K17" i="15"/>
  <c r="I268" i="24"/>
  <c r="P53" i="26"/>
  <c r="M53" i="26"/>
  <c r="P54" i="26"/>
  <c r="N54" i="26"/>
  <c r="O54" i="26"/>
  <c r="K285" i="24"/>
  <c r="L27" i="16" s="1"/>
  <c r="K277" i="24"/>
  <c r="L19" i="16"/>
  <c r="V221" i="23"/>
  <c r="W220" i="23"/>
  <c r="K27" i="15"/>
  <c r="K8" i="16"/>
  <c r="H93" i="24"/>
  <c r="C352" i="24"/>
  <c r="C266" i="24"/>
  <c r="C179" i="24"/>
  <c r="C93" i="24"/>
  <c r="I8" i="11"/>
  <c r="H7" i="11"/>
  <c r="I7" i="11"/>
  <c r="K259" i="24"/>
  <c r="U291" i="23"/>
  <c r="U290" i="23"/>
  <c r="K9" i="16"/>
  <c r="I9" i="12"/>
  <c r="L50" i="16"/>
  <c r="K9" i="15"/>
  <c r="K18" i="16"/>
  <c r="K180" i="24"/>
  <c r="L9" i="11" s="1"/>
  <c r="K203" i="24"/>
  <c r="L32" i="11"/>
  <c r="K25" i="11"/>
  <c r="K26" i="16"/>
  <c r="K18" i="11"/>
  <c r="K27" i="11"/>
  <c r="K11" i="10"/>
  <c r="P60" i="26"/>
  <c r="P61" i="26"/>
  <c r="I19" i="11"/>
  <c r="H19" i="16"/>
  <c r="L60" i="26"/>
  <c r="O60" i="26"/>
  <c r="O61" i="26" s="1"/>
  <c r="K32" i="10"/>
  <c r="K11" i="11"/>
  <c r="K17" i="11"/>
  <c r="K26" i="10"/>
  <c r="J12" i="26"/>
  <c r="L12" i="26" s="1"/>
  <c r="M12" i="26" s="1"/>
  <c r="N12" i="26" s="1"/>
  <c r="O12" i="26"/>
  <c r="P12" i="26" s="1"/>
  <c r="K25" i="10"/>
  <c r="I33" i="11"/>
  <c r="H33" i="16"/>
  <c r="H33" i="15" s="1"/>
  <c r="I33" i="15" s="1"/>
  <c r="K308" i="24"/>
  <c r="L43" i="16"/>
  <c r="K7" i="10"/>
  <c r="H377" i="24"/>
  <c r="I377" i="24" s="1"/>
  <c r="I464" i="24"/>
  <c r="L45" i="12"/>
  <c r="L10" i="26"/>
  <c r="M10" i="26"/>
  <c r="N10" i="26"/>
  <c r="O10" i="26" s="1"/>
  <c r="P10" i="26" s="1"/>
  <c r="K26" i="11"/>
  <c r="J37" i="11"/>
  <c r="K32" i="11"/>
  <c r="K290" i="24"/>
  <c r="L32" i="16" s="1"/>
  <c r="K19" i="10"/>
  <c r="J27" i="12"/>
  <c r="K112" i="24"/>
  <c r="L27" i="10" s="1"/>
  <c r="J20" i="10"/>
  <c r="K17" i="10"/>
  <c r="K20" i="10" s="1"/>
  <c r="L43" i="15"/>
  <c r="L50" i="15" s="1"/>
  <c r="K395" i="24"/>
  <c r="N382" i="23"/>
  <c r="I33" i="10"/>
  <c r="I37" i="10"/>
  <c r="K9" i="10"/>
  <c r="C459" i="24"/>
  <c r="K18" i="10"/>
  <c r="N371" i="23"/>
  <c r="D256" i="23"/>
  <c r="C264" i="24"/>
  <c r="D188" i="23"/>
  <c r="D121" i="23"/>
  <c r="B73" i="23"/>
  <c r="K172" i="24"/>
  <c r="K433" i="24"/>
  <c r="B344" i="23"/>
  <c r="B347" i="24"/>
  <c r="B434" i="24"/>
  <c r="N358" i="23"/>
  <c r="B140" i="23"/>
  <c r="B276" i="23"/>
  <c r="B173" i="24"/>
  <c r="B260" i="24"/>
  <c r="D324" i="23"/>
  <c r="I13" i="1"/>
  <c r="I52" i="1" s="1"/>
  <c r="I6" i="10"/>
  <c r="J6" i="10" s="1"/>
  <c r="H7" i="16"/>
  <c r="I7" i="16" s="1"/>
  <c r="K8" i="11"/>
  <c r="I93" i="24"/>
  <c r="H179" i="24"/>
  <c r="I33" i="16"/>
  <c r="I37" i="11"/>
  <c r="K27" i="10"/>
  <c r="L43" i="12"/>
  <c r="H7" i="15"/>
  <c r="I7" i="15" s="1"/>
  <c r="I19" i="16"/>
  <c r="H19" i="15"/>
  <c r="I19" i="15" s="1"/>
  <c r="K33" i="10"/>
  <c r="I20" i="11"/>
  <c r="L61" i="26"/>
  <c r="I179" i="24"/>
  <c r="H266" i="24"/>
  <c r="K93" i="24"/>
  <c r="L8" i="10"/>
  <c r="I20" i="16"/>
  <c r="I37" i="16"/>
  <c r="J37" i="10"/>
  <c r="I7" i="12"/>
  <c r="H353" i="24"/>
  <c r="I353" i="24" s="1"/>
  <c r="I266" i="24"/>
  <c r="K266" i="24"/>
  <c r="L8" i="16" s="1"/>
  <c r="J2" i="11"/>
  <c r="J2" i="10"/>
  <c r="K6" i="1" l="1"/>
  <c r="K13" i="1" s="1"/>
  <c r="C91" i="24"/>
  <c r="C177" i="24"/>
  <c r="I91" i="24"/>
  <c r="J91" i="24" s="1"/>
  <c r="H177" i="24"/>
  <c r="H6" i="16"/>
  <c r="I6" i="11"/>
  <c r="J6" i="11" s="1"/>
  <c r="L8" i="26"/>
  <c r="M8" i="26" s="1"/>
  <c r="N8" i="26" s="1"/>
  <c r="O8" i="26" s="1"/>
  <c r="P8" i="26" s="1"/>
  <c r="I6" i="24"/>
  <c r="I440" i="24"/>
  <c r="J440" i="24"/>
  <c r="K19" i="15"/>
  <c r="I19" i="12"/>
  <c r="I20" i="15"/>
  <c r="J35" i="12"/>
  <c r="K35" i="12" s="1"/>
  <c r="K35" i="11"/>
  <c r="K35" i="24"/>
  <c r="L35" i="1" s="1"/>
  <c r="L35" i="12" s="1"/>
  <c r="J467" i="24"/>
  <c r="K19" i="16"/>
  <c r="K33" i="16"/>
  <c r="I33" i="12"/>
  <c r="K7" i="16"/>
  <c r="K91" i="24"/>
  <c r="K33" i="15"/>
  <c r="I37" i="15"/>
  <c r="K37" i="10"/>
  <c r="K7" i="11"/>
  <c r="K355" i="24"/>
  <c r="L10" i="15" s="1"/>
  <c r="J11" i="12"/>
  <c r="K11" i="15"/>
  <c r="J464" i="24"/>
  <c r="K377" i="24"/>
  <c r="K9" i="11"/>
  <c r="J9" i="12"/>
  <c r="K9" i="12" s="1"/>
  <c r="K268" i="24"/>
  <c r="L10" i="16" s="1"/>
  <c r="K276" i="24"/>
  <c r="L18" i="16" s="1"/>
  <c r="I450" i="24"/>
  <c r="K372" i="24"/>
  <c r="L27" i="15" s="1"/>
  <c r="I459" i="24"/>
  <c r="K353" i="24"/>
  <c r="L8" i="15" s="1"/>
  <c r="K121" i="24"/>
  <c r="J468" i="24"/>
  <c r="K468" i="24" s="1"/>
  <c r="J122" i="24"/>
  <c r="K19" i="11"/>
  <c r="K20" i="11" s="1"/>
  <c r="J19" i="12"/>
  <c r="J20" i="11"/>
  <c r="K7" i="15"/>
  <c r="V284" i="23"/>
  <c r="W283" i="23"/>
  <c r="L52" i="26"/>
  <c r="L14" i="26"/>
  <c r="J37" i="15"/>
  <c r="K369" i="24"/>
  <c r="K181" i="24"/>
  <c r="L10" i="11" s="1"/>
  <c r="I442" i="24"/>
  <c r="I18" i="12"/>
  <c r="K18" i="15"/>
  <c r="V81" i="23"/>
  <c r="W80" i="23"/>
  <c r="K363" i="24"/>
  <c r="L18" i="15" s="1"/>
  <c r="I26" i="12"/>
  <c r="J442" i="24"/>
  <c r="K95" i="24"/>
  <c r="L10" i="10" s="1"/>
  <c r="H354" i="24"/>
  <c r="I354" i="24" s="1"/>
  <c r="I267" i="24"/>
  <c r="K8" i="15"/>
  <c r="H291" i="24"/>
  <c r="I204" i="24"/>
  <c r="V146" i="23"/>
  <c r="W145" i="23"/>
  <c r="Q26" i="25"/>
  <c r="Q30" i="25" s="1"/>
  <c r="G259" i="24"/>
  <c r="G172" i="24"/>
  <c r="G433" i="24"/>
  <c r="G86" i="24"/>
  <c r="N253" i="23"/>
  <c r="N387" i="23"/>
  <c r="N388" i="23" s="1"/>
  <c r="K33" i="11"/>
  <c r="K37" i="11" s="1"/>
  <c r="J17" i="12"/>
  <c r="V222" i="23"/>
  <c r="W221" i="23"/>
  <c r="P48" i="26"/>
  <c r="K195" i="24"/>
  <c r="H269" i="24"/>
  <c r="I182" i="24"/>
  <c r="I32" i="12"/>
  <c r="H371" i="24"/>
  <c r="I371" i="24" s="1"/>
  <c r="I284" i="24"/>
  <c r="I11" i="12"/>
  <c r="M34" i="26"/>
  <c r="N30" i="26"/>
  <c r="O30" i="26" s="1"/>
  <c r="P30" i="26" s="1"/>
  <c r="J451" i="24"/>
  <c r="I451" i="24"/>
  <c r="J20" i="16"/>
  <c r="K17" i="16"/>
  <c r="K20" i="16" s="1"/>
  <c r="O28" i="26"/>
  <c r="K197" i="24"/>
  <c r="L26" i="11" s="1"/>
  <c r="I458" i="24"/>
  <c r="J25" i="12"/>
  <c r="K25" i="16"/>
  <c r="I25" i="12"/>
  <c r="I8" i="12"/>
  <c r="I188" i="24"/>
  <c r="H275" i="24"/>
  <c r="J459" i="24"/>
  <c r="I27" i="12"/>
  <c r="K27" i="12" s="1"/>
  <c r="I92" i="24"/>
  <c r="H178" i="24"/>
  <c r="K467" i="24"/>
  <c r="K476" i="24"/>
  <c r="I482" i="24"/>
  <c r="K11" i="24"/>
  <c r="L11" i="1" s="1"/>
  <c r="K282" i="24"/>
  <c r="K111" i="24"/>
  <c r="L26" i="10" s="1"/>
  <c r="I10" i="10"/>
  <c r="I13" i="10" s="1"/>
  <c r="H10" i="11"/>
  <c r="I24" i="10"/>
  <c r="H24" i="11"/>
  <c r="C117" i="24"/>
  <c r="C464" i="24"/>
  <c r="C377" i="24"/>
  <c r="I44" i="12"/>
  <c r="K44" i="1"/>
  <c r="K50" i="1" s="1"/>
  <c r="J105" i="24"/>
  <c r="K103" i="24"/>
  <c r="K354" i="23"/>
  <c r="J37" i="1"/>
  <c r="J52" i="1" s="1"/>
  <c r="N25" i="23" s="1"/>
  <c r="K32" i="1"/>
  <c r="K37" i="1" s="1"/>
  <c r="L42" i="10"/>
  <c r="L50" i="10" s="1"/>
  <c r="K135" i="24"/>
  <c r="M13" i="26"/>
  <c r="N13" i="26" s="1"/>
  <c r="O13" i="26" s="1"/>
  <c r="P13" i="26" s="1"/>
  <c r="N226" i="23"/>
  <c r="J9" i="26"/>
  <c r="L9" i="26"/>
  <c r="E376" i="23"/>
  <c r="N380" i="23" s="1"/>
  <c r="L61" i="12"/>
  <c r="L65" i="12" s="1"/>
  <c r="L67" i="12"/>
  <c r="C283" i="24"/>
  <c r="C370" i="24"/>
  <c r="K18" i="1"/>
  <c r="K20" i="1" s="1"/>
  <c r="K26" i="1"/>
  <c r="K28" i="1" s="1"/>
  <c r="K26" i="24"/>
  <c r="L26" i="1" s="1"/>
  <c r="I17" i="24"/>
  <c r="I24" i="24"/>
  <c r="M60" i="26"/>
  <c r="T78" i="23"/>
  <c r="U136" i="23"/>
  <c r="T115" i="23"/>
  <c r="T117" i="23"/>
  <c r="T80" i="23"/>
  <c r="L62" i="12"/>
  <c r="L68" i="12"/>
  <c r="L75" i="12"/>
  <c r="L65" i="15"/>
  <c r="C178" i="24"/>
  <c r="C439" i="24"/>
  <c r="C104" i="24"/>
  <c r="K18" i="24"/>
  <c r="L18" i="1" s="1"/>
  <c r="H110" i="24"/>
  <c r="I25" i="24"/>
  <c r="M43" i="26"/>
  <c r="M33" i="26"/>
  <c r="N33" i="26" s="1"/>
  <c r="O33" i="26" s="1"/>
  <c r="P33" i="26" s="1"/>
  <c r="L59" i="12"/>
  <c r="T88" i="23"/>
  <c r="T86" i="23"/>
  <c r="T112" i="23"/>
  <c r="I42" i="12"/>
  <c r="K42" i="16"/>
  <c r="K50" i="16" s="1"/>
  <c r="N60" i="26"/>
  <c r="N61" i="26" s="1"/>
  <c r="L11" i="26"/>
  <c r="M11" i="26" s="1"/>
  <c r="N11" i="26" s="1"/>
  <c r="O11" i="26" s="1"/>
  <c r="P11" i="26" s="1"/>
  <c r="K50" i="15"/>
  <c r="K479" i="24"/>
  <c r="C267" i="24"/>
  <c r="C354" i="24"/>
  <c r="C180" i="24"/>
  <c r="I37" i="24"/>
  <c r="K32" i="24"/>
  <c r="K42" i="24"/>
  <c r="I50" i="24"/>
  <c r="J36" i="12"/>
  <c r="K36" i="12" s="1"/>
  <c r="K44" i="12"/>
  <c r="N291" i="23"/>
  <c r="N294" i="23" s="1"/>
  <c r="J50" i="12"/>
  <c r="K45" i="12"/>
  <c r="N21" i="23"/>
  <c r="I6" i="16" l="1"/>
  <c r="H6" i="15"/>
  <c r="I6" i="15" s="1"/>
  <c r="I13" i="24"/>
  <c r="J6" i="24"/>
  <c r="K6" i="24"/>
  <c r="L6" i="1" s="1"/>
  <c r="L13" i="1" s="1"/>
  <c r="H264" i="24"/>
  <c r="I177" i="24"/>
  <c r="K459" i="24"/>
  <c r="K25" i="12"/>
  <c r="K52" i="1"/>
  <c r="K78" i="1" s="1"/>
  <c r="I80" i="1" s="1"/>
  <c r="F54" i="23" s="1"/>
  <c r="K11" i="12"/>
  <c r="L18" i="12"/>
  <c r="L32" i="1"/>
  <c r="Q60" i="26"/>
  <c r="I20" i="24"/>
  <c r="L18" i="10"/>
  <c r="L20" i="10" s="1"/>
  <c r="K105" i="24"/>
  <c r="J191" i="24"/>
  <c r="I191" i="24"/>
  <c r="I37" i="12"/>
  <c r="O36" i="25"/>
  <c r="O35" i="25"/>
  <c r="R20" i="25"/>
  <c r="R22" i="25"/>
  <c r="R24" i="25"/>
  <c r="R28" i="25"/>
  <c r="J441" i="24"/>
  <c r="I441" i="24"/>
  <c r="W284" i="23"/>
  <c r="V285" i="23"/>
  <c r="I110" i="24"/>
  <c r="H196" i="24"/>
  <c r="M9" i="26"/>
  <c r="L17" i="26"/>
  <c r="I28" i="10"/>
  <c r="I52" i="10" s="1"/>
  <c r="K24" i="10"/>
  <c r="K28" i="10" s="1"/>
  <c r="J13" i="24"/>
  <c r="J37" i="16"/>
  <c r="J32" i="12"/>
  <c r="K182" i="24"/>
  <c r="L11" i="11" s="1"/>
  <c r="I443" i="24"/>
  <c r="W222" i="23"/>
  <c r="V223" i="23"/>
  <c r="K354" i="24"/>
  <c r="L9" i="15" s="1"/>
  <c r="J26" i="12"/>
  <c r="K26" i="15"/>
  <c r="J20" i="15"/>
  <c r="J18" i="12"/>
  <c r="J20" i="12" s="1"/>
  <c r="L24" i="15"/>
  <c r="L32" i="15"/>
  <c r="K19" i="12"/>
  <c r="K440" i="24"/>
  <c r="H24" i="16"/>
  <c r="I24" i="11"/>
  <c r="L24" i="11"/>
  <c r="I291" i="24"/>
  <c r="H378" i="24"/>
  <c r="I378" i="24" s="1"/>
  <c r="I20" i="12"/>
  <c r="K6" i="11"/>
  <c r="J37" i="24"/>
  <c r="K42" i="12"/>
  <c r="K50" i="12" s="1"/>
  <c r="I50" i="12"/>
  <c r="M46" i="26"/>
  <c r="N43" i="26"/>
  <c r="T145" i="23"/>
  <c r="T168" i="23"/>
  <c r="T152" i="23"/>
  <c r="T149" i="23"/>
  <c r="T157" i="23"/>
  <c r="T180" i="23"/>
  <c r="T167" i="23"/>
  <c r="T148" i="23"/>
  <c r="T144" i="23"/>
  <c r="T146" i="23"/>
  <c r="T156" i="23"/>
  <c r="T154" i="23"/>
  <c r="T183" i="23"/>
  <c r="T153" i="23"/>
  <c r="T181" i="23"/>
  <c r="T184" i="23"/>
  <c r="T147" i="23"/>
  <c r="U204" i="23"/>
  <c r="T182" i="23"/>
  <c r="T179" i="23"/>
  <c r="T155" i="23"/>
  <c r="L76" i="12"/>
  <c r="H10" i="16"/>
  <c r="I10" i="11"/>
  <c r="H265" i="24"/>
  <c r="I178" i="24"/>
  <c r="K198" i="24"/>
  <c r="L27" i="11" s="1"/>
  <c r="L27" i="12" s="1"/>
  <c r="J8" i="12"/>
  <c r="K8" i="12" s="1"/>
  <c r="K8" i="10"/>
  <c r="N34" i="26"/>
  <c r="K364" i="24"/>
  <c r="L19" i="15" s="1"/>
  <c r="L19" i="12" s="1"/>
  <c r="J458" i="24"/>
  <c r="K458" i="24" s="1"/>
  <c r="K284" i="24"/>
  <c r="L26" i="16" s="1"/>
  <c r="I269" i="24"/>
  <c r="H356" i="24"/>
  <c r="I356" i="24" s="1"/>
  <c r="W146" i="23"/>
  <c r="V147" i="23"/>
  <c r="L10" i="12"/>
  <c r="K32" i="16"/>
  <c r="K37" i="16" s="1"/>
  <c r="W81" i="23"/>
  <c r="V82" i="23"/>
  <c r="K442" i="24"/>
  <c r="K32" i="15"/>
  <c r="K37" i="15" s="1"/>
  <c r="P52" i="26"/>
  <c r="M52" i="26"/>
  <c r="M55" i="26" s="1"/>
  <c r="O52" i="26"/>
  <c r="O55" i="26" s="1"/>
  <c r="N52" i="26"/>
  <c r="N55" i="26" s="1"/>
  <c r="L55" i="26"/>
  <c r="K6" i="10"/>
  <c r="K464" i="24"/>
  <c r="J7" i="12"/>
  <c r="K7" i="12" s="1"/>
  <c r="K26" i="12"/>
  <c r="L42" i="1"/>
  <c r="K50" i="24"/>
  <c r="J450" i="24"/>
  <c r="K450" i="24" s="1"/>
  <c r="I28" i="24"/>
  <c r="K24" i="24"/>
  <c r="I456" i="24"/>
  <c r="M61" i="26"/>
  <c r="L24" i="16"/>
  <c r="K482" i="24"/>
  <c r="K92" i="24"/>
  <c r="L7" i="10" s="1"/>
  <c r="I98" i="24"/>
  <c r="I275" i="24"/>
  <c r="H362" i="24"/>
  <c r="I362" i="24" s="1"/>
  <c r="O34" i="26"/>
  <c r="P28" i="26"/>
  <c r="P34" i="26" s="1"/>
  <c r="K451" i="24"/>
  <c r="K371" i="24"/>
  <c r="L26" i="15" s="1"/>
  <c r="P55" i="26"/>
  <c r="K17" i="12"/>
  <c r="R18" i="25"/>
  <c r="R30" i="25" s="1"/>
  <c r="I208" i="24"/>
  <c r="J208" i="24"/>
  <c r="K204" i="24"/>
  <c r="I465" i="24"/>
  <c r="K20" i="15"/>
  <c r="L36" i="10"/>
  <c r="K122" i="24"/>
  <c r="K33" i="24"/>
  <c r="L33" i="1" s="1"/>
  <c r="L6" i="10"/>
  <c r="K179" i="24"/>
  <c r="L8" i="11" s="1"/>
  <c r="L8" i="12" s="1"/>
  <c r="J33" i="12"/>
  <c r="K33" i="12" s="1"/>
  <c r="N359" i="23"/>
  <c r="N362" i="23" s="1"/>
  <c r="N24" i="23"/>
  <c r="N26" i="23" s="1"/>
  <c r="N52" i="23" s="1"/>
  <c r="H351" i="24" l="1"/>
  <c r="I351" i="24" s="1"/>
  <c r="I264" i="24"/>
  <c r="K80" i="1"/>
  <c r="K82" i="1" s="1"/>
  <c r="J6" i="15"/>
  <c r="K6" i="15"/>
  <c r="J6" i="16"/>
  <c r="J6" i="12" s="1"/>
  <c r="I6" i="12"/>
  <c r="K13" i="24"/>
  <c r="J177" i="24"/>
  <c r="K177" i="24"/>
  <c r="L6" i="11" s="1"/>
  <c r="L26" i="12"/>
  <c r="L13" i="10"/>
  <c r="I278" i="24"/>
  <c r="J278" i="24"/>
  <c r="K98" i="24"/>
  <c r="I469" i="24"/>
  <c r="J98" i="24"/>
  <c r="L24" i="1"/>
  <c r="V85" i="23"/>
  <c r="W82" i="23"/>
  <c r="W147" i="23"/>
  <c r="V148" i="23"/>
  <c r="I265" i="24"/>
  <c r="H352" i="24"/>
  <c r="I352" i="24" s="1"/>
  <c r="J37" i="12"/>
  <c r="J20" i="24"/>
  <c r="L50" i="1"/>
  <c r="L42" i="12"/>
  <c r="L50" i="12" s="1"/>
  <c r="K18" i="12"/>
  <c r="K20" i="12" s="1"/>
  <c r="I196" i="24"/>
  <c r="H283" i="24"/>
  <c r="V288" i="23"/>
  <c r="W285" i="23"/>
  <c r="K267" i="24"/>
  <c r="L9" i="16" s="1"/>
  <c r="L9" i="12" s="1"/>
  <c r="R32" i="25"/>
  <c r="K32" i="12"/>
  <c r="K37" i="12" s="1"/>
  <c r="I449" i="24"/>
  <c r="L32" i="12"/>
  <c r="L37" i="1"/>
  <c r="K37" i="24"/>
  <c r="L33" i="11"/>
  <c r="L37" i="11" s="1"/>
  <c r="K208" i="24"/>
  <c r="J13" i="10"/>
  <c r="L64" i="26"/>
  <c r="L63" i="26"/>
  <c r="J13" i="11"/>
  <c r="K10" i="11"/>
  <c r="I13" i="11"/>
  <c r="O43" i="26"/>
  <c r="N46" i="26"/>
  <c r="L36" i="12"/>
  <c r="L37" i="10"/>
  <c r="I365" i="24"/>
  <c r="J365" i="24"/>
  <c r="K362" i="24"/>
  <c r="J28" i="24"/>
  <c r="J456" i="24"/>
  <c r="K456" i="24" s="1"/>
  <c r="K356" i="24"/>
  <c r="L11" i="15" s="1"/>
  <c r="H10" i="15"/>
  <c r="I10" i="15" s="1"/>
  <c r="I10" i="16"/>
  <c r="K13" i="11"/>
  <c r="J382" i="24"/>
  <c r="K378" i="24"/>
  <c r="I382" i="24"/>
  <c r="I28" i="11"/>
  <c r="J28" i="11"/>
  <c r="K24" i="11"/>
  <c r="K28" i="11" s="1"/>
  <c r="V224" i="23"/>
  <c r="W223" i="23"/>
  <c r="J113" i="24"/>
  <c r="I113" i="24"/>
  <c r="I137" i="24" s="1"/>
  <c r="K110" i="24"/>
  <c r="K188" i="24"/>
  <c r="K17" i="24"/>
  <c r="K10" i="10"/>
  <c r="K13" i="10" s="1"/>
  <c r="K52" i="10" s="1"/>
  <c r="K78" i="10" s="1"/>
  <c r="I80" i="10" s="1"/>
  <c r="K269" i="24"/>
  <c r="L11" i="16" s="1"/>
  <c r="L11" i="12" s="1"/>
  <c r="I184" i="24"/>
  <c r="T221" i="23"/>
  <c r="T248" i="23"/>
  <c r="T212" i="23"/>
  <c r="T213" i="23"/>
  <c r="T222" i="23"/>
  <c r="T252" i="23"/>
  <c r="T216" i="23"/>
  <c r="T223" i="23"/>
  <c r="T235" i="23"/>
  <c r="T251" i="23"/>
  <c r="T220" i="23"/>
  <c r="T217" i="23"/>
  <c r="T247" i="23"/>
  <c r="T250" i="23"/>
  <c r="T236" i="23"/>
  <c r="T225" i="23"/>
  <c r="T224" i="23"/>
  <c r="T214" i="23"/>
  <c r="T249" i="23"/>
  <c r="U272" i="23"/>
  <c r="T215" i="23"/>
  <c r="I295" i="24"/>
  <c r="H24" i="15"/>
  <c r="I24" i="15" s="1"/>
  <c r="I24" i="16"/>
  <c r="J28" i="10"/>
  <c r="N9" i="26"/>
  <c r="M17" i="26"/>
  <c r="M64" i="26" s="1"/>
  <c r="K441" i="24"/>
  <c r="I52" i="24"/>
  <c r="K25" i="24"/>
  <c r="L25" i="1" s="1"/>
  <c r="N55" i="23"/>
  <c r="N56" i="23" s="1"/>
  <c r="N58" i="23" s="1"/>
  <c r="J438" i="24" l="1"/>
  <c r="K6" i="12"/>
  <c r="J264" i="24"/>
  <c r="K264" i="24"/>
  <c r="L6" i="16" s="1"/>
  <c r="L6" i="12" s="1"/>
  <c r="I438" i="24"/>
  <c r="K351" i="24"/>
  <c r="L6" i="15" s="1"/>
  <c r="J351" i="24"/>
  <c r="J184" i="24"/>
  <c r="K6" i="16"/>
  <c r="K28" i="24"/>
  <c r="J52" i="24"/>
  <c r="K52" i="11"/>
  <c r="K78" i="11" s="1"/>
  <c r="I80" i="11" s="1"/>
  <c r="K80" i="10"/>
  <c r="K82" i="10" s="1"/>
  <c r="F121" i="23"/>
  <c r="M65" i="26"/>
  <c r="M66" i="26" s="1"/>
  <c r="M67" i="26" s="1"/>
  <c r="L25" i="10"/>
  <c r="L28" i="10" s="1"/>
  <c r="L52" i="10" s="1"/>
  <c r="L78" i="10" s="1"/>
  <c r="L82" i="10" s="1"/>
  <c r="K113" i="24"/>
  <c r="K137" i="24" s="1"/>
  <c r="K163" i="24" s="1"/>
  <c r="V225" i="23"/>
  <c r="W224" i="23"/>
  <c r="K365" i="24"/>
  <c r="L17" i="15"/>
  <c r="L20" i="15" s="1"/>
  <c r="I28" i="15"/>
  <c r="K24" i="15"/>
  <c r="K28" i="15" s="1"/>
  <c r="J28" i="15"/>
  <c r="K10" i="16"/>
  <c r="K13" i="16" s="1"/>
  <c r="I13" i="16"/>
  <c r="I52" i="16" s="1"/>
  <c r="I10" i="12"/>
  <c r="I52" i="11"/>
  <c r="J271" i="24"/>
  <c r="K265" i="24"/>
  <c r="I271" i="24"/>
  <c r="I439" i="24"/>
  <c r="J295" i="24"/>
  <c r="J465" i="24"/>
  <c r="J443" i="24"/>
  <c r="K443" i="24" s="1"/>
  <c r="K20" i="24"/>
  <c r="K52" i="24" s="1"/>
  <c r="K78" i="24" s="1"/>
  <c r="L17" i="1"/>
  <c r="L33" i="15"/>
  <c r="L37" i="15" s="1"/>
  <c r="K382" i="24"/>
  <c r="J13" i="15"/>
  <c r="J52" i="15" s="1"/>
  <c r="N295" i="23" s="1"/>
  <c r="N296" i="23" s="1"/>
  <c r="K10" i="15"/>
  <c r="K13" i="15" s="1"/>
  <c r="K52" i="15" s="1"/>
  <c r="K78" i="15" s="1"/>
  <c r="I13" i="15"/>
  <c r="I52" i="15" s="1"/>
  <c r="J52" i="10"/>
  <c r="N92" i="23" s="1"/>
  <c r="V289" i="23"/>
  <c r="W288" i="23"/>
  <c r="V149" i="23"/>
  <c r="W148" i="23"/>
  <c r="M63" i="26"/>
  <c r="L28" i="1"/>
  <c r="L24" i="12"/>
  <c r="N17" i="26"/>
  <c r="O9" i="26"/>
  <c r="I28" i="16"/>
  <c r="I24" i="12"/>
  <c r="O46" i="26"/>
  <c r="P43" i="26"/>
  <c r="P46" i="26" s="1"/>
  <c r="K196" i="24"/>
  <c r="I199" i="24"/>
  <c r="I223" i="24" s="1"/>
  <c r="J358" i="24"/>
  <c r="K352" i="24"/>
  <c r="I358" i="24"/>
  <c r="J439" i="24"/>
  <c r="L65" i="26"/>
  <c r="I452" i="24"/>
  <c r="V86" i="23"/>
  <c r="W85" i="23"/>
  <c r="T304" i="23"/>
  <c r="T280" i="23"/>
  <c r="T303" i="23"/>
  <c r="T320" i="23"/>
  <c r="T291" i="23"/>
  <c r="T293" i="23"/>
  <c r="T285" i="23"/>
  <c r="T317" i="23"/>
  <c r="T284" i="23"/>
  <c r="T319" i="23"/>
  <c r="T289" i="23"/>
  <c r="T288" i="23"/>
  <c r="T282" i="23"/>
  <c r="T318" i="23"/>
  <c r="T290" i="23"/>
  <c r="T315" i="23"/>
  <c r="T316" i="23"/>
  <c r="T283" i="23"/>
  <c r="T292" i="23"/>
  <c r="T281" i="23"/>
  <c r="K291" i="24"/>
  <c r="K178" i="24"/>
  <c r="K191" i="24"/>
  <c r="L17" i="11"/>
  <c r="L20" i="11" s="1"/>
  <c r="J52" i="11"/>
  <c r="N159" i="23" s="1"/>
  <c r="N160" i="23" s="1"/>
  <c r="I283" i="24"/>
  <c r="H370" i="24"/>
  <c r="I370" i="24" s="1"/>
  <c r="J449" i="24"/>
  <c r="J452" i="24" s="1"/>
  <c r="J137" i="24"/>
  <c r="K275" i="24"/>
  <c r="K438" i="24" l="1"/>
  <c r="J445" i="24"/>
  <c r="I165" i="24"/>
  <c r="K165" i="24" s="1"/>
  <c r="K167" i="24" s="1"/>
  <c r="K168" i="24" s="1"/>
  <c r="L17" i="16"/>
  <c r="L20" i="16" s="1"/>
  <c r="K278" i="24"/>
  <c r="I80" i="15"/>
  <c r="J469" i="24"/>
  <c r="K465" i="24"/>
  <c r="K469" i="24" s="1"/>
  <c r="L7" i="16"/>
  <c r="L13" i="16" s="1"/>
  <c r="K271" i="24"/>
  <c r="I28" i="12"/>
  <c r="O17" i="26"/>
  <c r="P9" i="26"/>
  <c r="P17" i="26" s="1"/>
  <c r="P63" i="26" s="1"/>
  <c r="V290" i="23"/>
  <c r="W289" i="23"/>
  <c r="I80" i="24"/>
  <c r="K80" i="24" s="1"/>
  <c r="K82" i="24" s="1"/>
  <c r="K83" i="24" s="1"/>
  <c r="N122" i="23"/>
  <c r="J373" i="24"/>
  <c r="J397" i="24" s="1"/>
  <c r="I373" i="24"/>
  <c r="I397" i="24" s="1"/>
  <c r="I457" i="24"/>
  <c r="J28" i="16"/>
  <c r="J24" i="12"/>
  <c r="J28" i="12" s="1"/>
  <c r="L20" i="1"/>
  <c r="L52" i="1" s="1"/>
  <c r="L78" i="1" s="1"/>
  <c r="L82" i="1" s="1"/>
  <c r="K84" i="1" s="1"/>
  <c r="L17" i="12"/>
  <c r="L20" i="12" s="1"/>
  <c r="J286" i="24"/>
  <c r="J310" i="24" s="1"/>
  <c r="I286" i="24"/>
  <c r="L33" i="16"/>
  <c r="K295" i="24"/>
  <c r="L66" i="26"/>
  <c r="L7" i="15"/>
  <c r="L13" i="15" s="1"/>
  <c r="K358" i="24"/>
  <c r="L25" i="11"/>
  <c r="K199" i="24"/>
  <c r="N64" i="26"/>
  <c r="N63" i="26"/>
  <c r="N93" i="23"/>
  <c r="K439" i="24"/>
  <c r="K445" i="24" s="1"/>
  <c r="I445" i="24"/>
  <c r="J13" i="16"/>
  <c r="J10" i="12"/>
  <c r="J13" i="12" s="1"/>
  <c r="K84" i="10"/>
  <c r="F188" i="23"/>
  <c r="N189" i="23" s="1"/>
  <c r="K80" i="11"/>
  <c r="K82" i="11" s="1"/>
  <c r="L7" i="11"/>
  <c r="K184" i="24"/>
  <c r="V87" i="23"/>
  <c r="W86" i="23"/>
  <c r="O64" i="26"/>
  <c r="O63" i="26"/>
  <c r="K449" i="24"/>
  <c r="K452" i="24" s="1"/>
  <c r="J199" i="24"/>
  <c r="J223" i="24" s="1"/>
  <c r="K24" i="16"/>
  <c r="K28" i="16" s="1"/>
  <c r="K52" i="16" s="1"/>
  <c r="K78" i="16" s="1"/>
  <c r="I80" i="16" s="1"/>
  <c r="W149" i="23"/>
  <c r="V152" i="23"/>
  <c r="I310" i="24"/>
  <c r="I13" i="12"/>
  <c r="I52" i="12" s="1"/>
  <c r="V234" i="23"/>
  <c r="W225" i="23"/>
  <c r="J52" i="12" l="1"/>
  <c r="K80" i="16"/>
  <c r="K82" i="16" s="1"/>
  <c r="F256" i="23"/>
  <c r="N257" i="23" s="1"/>
  <c r="Q63" i="26"/>
  <c r="I460" i="24"/>
  <c r="F324" i="23"/>
  <c r="N325" i="23" s="1"/>
  <c r="K80" i="15"/>
  <c r="K82" i="15" s="1"/>
  <c r="K10" i="12"/>
  <c r="K13" i="12" s="1"/>
  <c r="J52" i="16"/>
  <c r="N227" i="23" s="1"/>
  <c r="L28" i="11"/>
  <c r="W290" i="23"/>
  <c r="V291" i="23"/>
  <c r="K24" i="12"/>
  <c r="K28" i="12" s="1"/>
  <c r="P64" i="26"/>
  <c r="Q64" i="26" s="1"/>
  <c r="O65" i="26"/>
  <c r="O66" i="26" s="1"/>
  <c r="O67" i="26" s="1"/>
  <c r="V88" i="23"/>
  <c r="W87" i="23"/>
  <c r="I484" i="24"/>
  <c r="K283" i="24"/>
  <c r="L13" i="11"/>
  <c r="L7" i="12"/>
  <c r="L13" i="12" s="1"/>
  <c r="L67" i="26"/>
  <c r="V236" i="23"/>
  <c r="W234" i="23"/>
  <c r="V235" i="23"/>
  <c r="W235" i="23" s="1"/>
  <c r="V153" i="23"/>
  <c r="W152" i="23"/>
  <c r="J457" i="24"/>
  <c r="J460" i="24" s="1"/>
  <c r="J484" i="24" s="1"/>
  <c r="K223" i="24"/>
  <c r="K249" i="24" s="1"/>
  <c r="N65" i="26"/>
  <c r="L37" i="16"/>
  <c r="L33" i="12"/>
  <c r="L37" i="12" s="1"/>
  <c r="K370" i="24"/>
  <c r="K457" i="24" l="1"/>
  <c r="K460" i="24" s="1"/>
  <c r="K484" i="24" s="1"/>
  <c r="K510" i="24" s="1"/>
  <c r="I512" i="24" s="1"/>
  <c r="K512" i="24" s="1"/>
  <c r="K514" i="24" s="1"/>
  <c r="K516" i="24" s="1"/>
  <c r="F391" i="23"/>
  <c r="N392" i="23" s="1"/>
  <c r="V292" i="23"/>
  <c r="W291" i="23"/>
  <c r="I251" i="24"/>
  <c r="K251" i="24" s="1"/>
  <c r="K253" i="24" s="1"/>
  <c r="K254" i="24" s="1"/>
  <c r="L25" i="16"/>
  <c r="K286" i="24"/>
  <c r="K310" i="24" s="1"/>
  <c r="K336" i="24" s="1"/>
  <c r="N228" i="23"/>
  <c r="N363" i="23"/>
  <c r="N364" i="23" s="1"/>
  <c r="N389" i="23" s="1"/>
  <c r="V154" i="23"/>
  <c r="W153" i="23"/>
  <c r="L25" i="15"/>
  <c r="L28" i="15" s="1"/>
  <c r="L52" i="15" s="1"/>
  <c r="L78" i="15" s="1"/>
  <c r="L82" i="15" s="1"/>
  <c r="K84" i="15" s="1"/>
  <c r="K373" i="24"/>
  <c r="K397" i="24" s="1"/>
  <c r="K423" i="24" s="1"/>
  <c r="V89" i="23"/>
  <c r="W88" i="23"/>
  <c r="P65" i="26"/>
  <c r="P66" i="26" s="1"/>
  <c r="P67" i="26" s="1"/>
  <c r="N66" i="26"/>
  <c r="V245" i="23"/>
  <c r="W236" i="23"/>
  <c r="L52" i="11"/>
  <c r="L78" i="11" s="1"/>
  <c r="L82" i="11" s="1"/>
  <c r="K84" i="11" s="1"/>
  <c r="K52" i="12"/>
  <c r="K78" i="12" s="1"/>
  <c r="I80" i="12" s="1"/>
  <c r="K80" i="12" s="1"/>
  <c r="K82" i="12" s="1"/>
  <c r="Q65" i="26" l="1"/>
  <c r="N393" i="23"/>
  <c r="N395" i="23" s="1"/>
  <c r="N245" i="23"/>
  <c r="V247" i="23"/>
  <c r="W245" i="23"/>
  <c r="N254" i="23"/>
  <c r="N258" i="23" s="1"/>
  <c r="N260" i="23" s="1"/>
  <c r="I425" i="24"/>
  <c r="K425" i="24" s="1"/>
  <c r="K427" i="24" s="1"/>
  <c r="K428" i="24" s="1"/>
  <c r="W154" i="23"/>
  <c r="V155" i="23"/>
  <c r="I338" i="24"/>
  <c r="K338" i="24" s="1"/>
  <c r="K340" i="24" s="1"/>
  <c r="K341" i="24" s="1"/>
  <c r="W89" i="23"/>
  <c r="V90" i="23"/>
  <c r="N67" i="26"/>
  <c r="Q66" i="26"/>
  <c r="Q67" i="26" s="1"/>
  <c r="L28" i="16"/>
  <c r="L52" i="16" s="1"/>
  <c r="L78" i="16" s="1"/>
  <c r="L82" i="16" s="1"/>
  <c r="K84" i="16" s="1"/>
  <c r="L25" i="12"/>
  <c r="L28" i="12" s="1"/>
  <c r="L52" i="12" s="1"/>
  <c r="L78" i="12" s="1"/>
  <c r="L82" i="12" s="1"/>
  <c r="K84" i="12" s="1"/>
  <c r="W292" i="23"/>
  <c r="V293" i="23"/>
  <c r="W247" i="23" l="1"/>
  <c r="V248" i="23"/>
  <c r="W293" i="23"/>
  <c r="V302" i="23"/>
  <c r="V100" i="23"/>
  <c r="W90" i="23"/>
  <c r="V156" i="23"/>
  <c r="W155" i="23"/>
  <c r="V303" i="23" l="1"/>
  <c r="W303" i="23" s="1"/>
  <c r="W302" i="23"/>
  <c r="V304" i="23"/>
  <c r="V157" i="23"/>
  <c r="W156" i="23"/>
  <c r="V249" i="23"/>
  <c r="W248" i="23"/>
  <c r="V101" i="23"/>
  <c r="W100" i="23"/>
  <c r="V313" i="23" l="1"/>
  <c r="W304" i="23"/>
  <c r="V166" i="23"/>
  <c r="W157" i="23"/>
  <c r="W249" i="23"/>
  <c r="V250" i="23"/>
  <c r="W101" i="23"/>
  <c r="V110" i="23"/>
  <c r="W110" i="23" l="1"/>
  <c r="N110" i="23"/>
  <c r="N119" i="23" s="1"/>
  <c r="N123" i="23" s="1"/>
  <c r="N125" i="23" s="1"/>
  <c r="V112" i="23"/>
  <c r="V168" i="23"/>
  <c r="V167" i="23"/>
  <c r="W167" i="23" s="1"/>
  <c r="W166" i="23"/>
  <c r="V251" i="23"/>
  <c r="W250" i="23"/>
  <c r="V315" i="23"/>
  <c r="N313" i="23"/>
  <c r="N322" i="23" s="1"/>
  <c r="N326" i="23" s="1"/>
  <c r="N328" i="23" s="1"/>
  <c r="W313" i="23"/>
  <c r="W251" i="23" l="1"/>
  <c r="V252" i="23"/>
  <c r="W252" i="23" s="1"/>
  <c r="W112" i="23"/>
  <c r="V113" i="23"/>
  <c r="V177" i="23"/>
  <c r="W168" i="23"/>
  <c r="W315" i="23"/>
  <c r="V316" i="23"/>
  <c r="W316" i="23" l="1"/>
  <c r="V317" i="23"/>
  <c r="W113" i="23"/>
  <c r="V114" i="23"/>
  <c r="V179" i="23"/>
  <c r="N177" i="23"/>
  <c r="N186" i="23" s="1"/>
  <c r="N190" i="23" s="1"/>
  <c r="N192" i="23" s="1"/>
  <c r="W177" i="23"/>
  <c r="V180" i="23" l="1"/>
  <c r="W179" i="23"/>
  <c r="W114" i="23"/>
  <c r="V115" i="23"/>
  <c r="V318" i="23"/>
  <c r="W317" i="23"/>
  <c r="V116" i="23" l="1"/>
  <c r="W115" i="23"/>
  <c r="V319" i="23"/>
  <c r="W318" i="23"/>
  <c r="V181" i="23"/>
  <c r="W180" i="23"/>
  <c r="W319" i="23" l="1"/>
  <c r="V320" i="23"/>
  <c r="W320" i="23" s="1"/>
  <c r="W181" i="23"/>
  <c r="V182" i="23"/>
  <c r="W116" i="23"/>
  <c r="V117" i="23"/>
  <c r="W117" i="23" s="1"/>
  <c r="W182" i="23" l="1"/>
  <c r="V183" i="23"/>
  <c r="W183" i="23" l="1"/>
  <c r="V184" i="23"/>
  <c r="W184" i="23" s="1"/>
</calcChain>
</file>

<file path=xl/comments1.xml><?xml version="1.0" encoding="utf-8"?>
<comments xmlns="http://schemas.openxmlformats.org/spreadsheetml/2006/main">
  <authors>
    <author>gthompso</author>
    <author>Cyndie Shannon</author>
    <author>brehman</author>
    <author>tuser</author>
  </authors>
  <commentList>
    <comment ref="B3" authorId="0" shapeId="0">
      <text>
        <r>
          <rPr>
            <b/>
            <sz val="10"/>
            <color indexed="81"/>
            <rFont val="Tahoma"/>
            <family val="2"/>
          </rPr>
          <t xml:space="preserve">Project Dates:
</t>
        </r>
        <r>
          <rPr>
            <sz val="10"/>
            <color indexed="81"/>
            <rFont val="Tahoma"/>
            <family val="2"/>
          </rPr>
          <t>Project Dates must be entered for YRS2-5 to work.</t>
        </r>
        <r>
          <rPr>
            <sz val="10"/>
            <color indexed="81"/>
            <rFont val="Tahoma"/>
            <family val="2"/>
          </rPr>
          <t xml:space="preserve">
</t>
        </r>
      </text>
    </comment>
    <comment ref="L63" authorId="1" shapeId="0">
      <text>
        <r>
          <rPr>
            <b/>
            <sz val="8"/>
            <color indexed="81"/>
            <rFont val="Tahoma"/>
            <family val="2"/>
          </rPr>
          <t>Box 7a of Face Page</t>
        </r>
        <r>
          <rPr>
            <sz val="8"/>
            <color indexed="81"/>
            <rFont val="Tahoma"/>
            <family val="2"/>
          </rPr>
          <t xml:space="preserve">
</t>
        </r>
      </text>
    </comment>
    <comment ref="Q63" authorId="1" shapeId="0">
      <text>
        <r>
          <rPr>
            <b/>
            <sz val="8"/>
            <color indexed="81"/>
            <rFont val="Tahoma"/>
            <family val="2"/>
          </rPr>
          <t>Box 8a of Face Page</t>
        </r>
      </text>
    </comment>
    <comment ref="L67" authorId="2" shapeId="0">
      <text>
        <r>
          <rPr>
            <b/>
            <sz val="8"/>
            <color indexed="81"/>
            <rFont val="Tahoma"/>
            <family val="2"/>
          </rPr>
          <t>This number is 7b on Face Page.</t>
        </r>
      </text>
    </comment>
    <comment ref="Q67" authorId="3" shapeId="0">
      <text>
        <r>
          <rPr>
            <b/>
            <sz val="8"/>
            <color indexed="20"/>
            <rFont val="Tahoma"/>
            <family val="2"/>
          </rPr>
          <t>This goes in box 8b on the face page.</t>
        </r>
      </text>
    </comment>
  </commentList>
</comments>
</file>

<file path=xl/comments2.xml><?xml version="1.0" encoding="utf-8"?>
<comments xmlns="http://schemas.openxmlformats.org/spreadsheetml/2006/main">
  <authors>
    <author>Anne Sterner</author>
  </authors>
  <commentList>
    <comment ref="W3" authorId="0" shapeId="0">
      <text>
        <r>
          <rPr>
            <b/>
            <u/>
            <sz val="9"/>
            <color indexed="81"/>
            <rFont val="Helv"/>
          </rPr>
          <t>Step 1</t>
        </r>
        <r>
          <rPr>
            <b/>
            <sz val="9"/>
            <color indexed="81"/>
            <rFont val="Helv"/>
          </rPr>
          <t xml:space="preserve">:
Enter # of Budget Years in Block R1
</t>
        </r>
        <r>
          <rPr>
            <b/>
            <u/>
            <sz val="9"/>
            <color indexed="81"/>
            <rFont val="Helv"/>
          </rPr>
          <t>Step 2</t>
        </r>
        <r>
          <rPr>
            <b/>
            <sz val="9"/>
            <color indexed="81"/>
            <rFont val="Helv"/>
          </rPr>
          <t xml:space="preserve">:
Enter Name of PI in Block 10C and proceed to enter rest of budget data
</t>
        </r>
        <r>
          <rPr>
            <b/>
            <u/>
            <sz val="9"/>
            <color indexed="81"/>
            <rFont val="Helv"/>
          </rPr>
          <t>NOTE</t>
        </r>
        <r>
          <rPr>
            <b/>
            <sz val="9"/>
            <color indexed="81"/>
            <rFont val="Helv"/>
          </rPr>
          <t xml:space="preserve">:  
Do NOT delete pages for non-budget years.  Doing so will prevent the Cummulative Budget Page from calculating correctly.
</t>
        </r>
        <r>
          <rPr>
            <sz val="9"/>
            <color indexed="81"/>
            <rFont val="Helv"/>
          </rPr>
          <t xml:space="preserve">
</t>
        </r>
      </text>
    </comment>
  </commentList>
</comments>
</file>

<file path=xl/sharedStrings.xml><?xml version="1.0" encoding="utf-8"?>
<sst xmlns="http://schemas.openxmlformats.org/spreadsheetml/2006/main" count="2971" uniqueCount="760">
  <si>
    <t>Project title:</t>
  </si>
  <si>
    <t>PM</t>
  </si>
  <si>
    <t>Summer</t>
  </si>
  <si>
    <t>Base salary</t>
  </si>
  <si>
    <t xml:space="preserve">Salary </t>
  </si>
  <si>
    <t xml:space="preserve">Fringe </t>
  </si>
  <si>
    <t>Cost-share</t>
  </si>
  <si>
    <t>request</t>
  </si>
  <si>
    <t>benefits</t>
  </si>
  <si>
    <t>Hourly rate</t>
  </si>
  <si>
    <t>hours</t>
  </si>
  <si>
    <t>STUDENT PERSONNEL</t>
  </si>
  <si>
    <t>Grad. Student (Student temp)</t>
  </si>
  <si>
    <t>Undergrad</t>
  </si>
  <si>
    <t>Graduate Assistant - (Graduate School contract)</t>
  </si>
  <si>
    <t>PARTICIPANT SUPPORT</t>
  </si>
  <si>
    <t>Stipends</t>
  </si>
  <si>
    <t>Travel</t>
  </si>
  <si>
    <t>Subsistence</t>
  </si>
  <si>
    <t>Other</t>
  </si>
  <si>
    <t>OTHER DIRECT COSTS</t>
  </si>
  <si>
    <t>Publication Costs</t>
  </si>
  <si>
    <t>Communication (postage/phone)</t>
  </si>
  <si>
    <t>Subawards/Consortium Agreements - Portion under $25,000</t>
  </si>
  <si>
    <t>Subawards/Consortium Agreements - Portion in excess of $25,000</t>
  </si>
  <si>
    <t>INDIRECT COSTS</t>
  </si>
  <si>
    <t>RATE:</t>
  </si>
  <si>
    <t>*Notes:</t>
  </si>
  <si>
    <t>FY:</t>
  </si>
  <si>
    <t>Acad Yr Effort</t>
  </si>
  <si>
    <t># of Summer Months</t>
  </si>
  <si>
    <t>Salary Request</t>
  </si>
  <si>
    <t>Fringe Benefits</t>
  </si>
  <si>
    <t xml:space="preserve"> </t>
  </si>
  <si>
    <t>TRAVEL (WCU personnel &amp; students only)</t>
  </si>
  <si>
    <t>TOTAL STUDENT PERSONNEL</t>
  </si>
  <si>
    <t>TOTAL PERSONNEL</t>
  </si>
  <si>
    <t>TOTAL TRAVEL</t>
  </si>
  <si>
    <t>TOTAL PARTICIPANT SUPPORT</t>
  </si>
  <si>
    <t>MTDC BASE:</t>
  </si>
  <si>
    <t>TOTAL DIRECT COSTS</t>
  </si>
  <si>
    <t>TOTAL OTHER DIRECT COSTS</t>
  </si>
  <si>
    <t>TOTAL REQUEST</t>
  </si>
  <si>
    <t>Calendar Effort</t>
  </si>
  <si>
    <t>Contract Rate</t>
  </si>
  <si>
    <t>Summer Rate</t>
  </si>
  <si>
    <t>TOTAL FACULTY</t>
  </si>
  <si>
    <t>WCU FACULTY (Optional Retirement)</t>
  </si>
  <si>
    <t>Academic               Year Hrs</t>
  </si>
  <si>
    <t>EQUIPMENT COSTING $5,000.00 OR MORE (a single unit with a useful life of 2 or more years)</t>
  </si>
  <si>
    <t>TOTAL EQUIPMENT $5,000.00 OR More</t>
  </si>
  <si>
    <t>Semester</t>
  </si>
  <si>
    <t>TOTAL PROJECT COST YEAR ONE</t>
  </si>
  <si>
    <t>SPONSOR:</t>
  </si>
  <si>
    <t xml:space="preserve">Undergrad </t>
  </si>
  <si>
    <t>BUDGET CALC. SHEET</t>
  </si>
  <si>
    <t>P.I.</t>
  </si>
  <si>
    <t>WESTERN CAROLINA UNIVERSITY</t>
  </si>
  <si>
    <t>TOTAL PART-TIME PERSONNEL</t>
  </si>
  <si>
    <t>Subtotal</t>
  </si>
  <si>
    <t>Domestic</t>
  </si>
  <si>
    <t>Foreign</t>
  </si>
  <si>
    <t>Beg Date:</t>
  </si>
  <si>
    <t>End Date:</t>
  </si>
  <si>
    <t>Western Carolina University
Fringe Benefits approved by DHHS
SFY 2012</t>
  </si>
  <si>
    <t>Benefit Type</t>
  </si>
  <si>
    <t xml:space="preserve">Employee Type </t>
  </si>
  <si>
    <t>State
Employee</t>
  </si>
  <si>
    <t>University 
Employee</t>
  </si>
  <si>
    <t>Physicians &amp; 
Associates</t>
  </si>
  <si>
    <t xml:space="preserve">Graduate
Students </t>
  </si>
  <si>
    <t>Retirement</t>
  </si>
  <si>
    <r>
      <t xml:space="preserve">Teachers &amp; State Employees Retirement </t>
    </r>
    <r>
      <rPr>
        <b/>
        <sz val="10"/>
        <color indexed="62"/>
        <rFont val="Arial"/>
        <family val="2"/>
      </rPr>
      <t>*</t>
    </r>
  </si>
  <si>
    <t>-</t>
  </si>
  <si>
    <r>
      <t xml:space="preserve">University Employees Optional Retirement </t>
    </r>
    <r>
      <rPr>
        <b/>
        <sz val="10"/>
        <color indexed="62"/>
        <rFont val="Arial"/>
        <family val="2"/>
      </rPr>
      <t xml:space="preserve">* </t>
    </r>
  </si>
  <si>
    <t>Additional Retirement Plans/disability/life insurance</t>
  </si>
  <si>
    <t>Social Security</t>
  </si>
  <si>
    <t>FICA</t>
  </si>
  <si>
    <t>Health Insurance</t>
  </si>
  <si>
    <t>State Health Plan</t>
  </si>
  <si>
    <t xml:space="preserve">Supplemental Health Plan </t>
  </si>
  <si>
    <t xml:space="preserve">Graduate Student Health Plan </t>
  </si>
  <si>
    <t xml:space="preserve">Post Doctoral Health Plan </t>
  </si>
  <si>
    <t xml:space="preserve">Miscellaneous </t>
  </si>
  <si>
    <r>
      <t xml:space="preserve">Tuition </t>
    </r>
    <r>
      <rPr>
        <i/>
        <sz val="10"/>
        <rFont val="Arial"/>
        <family val="2"/>
      </rPr>
      <t>(In State Only) ** for academic year</t>
    </r>
  </si>
  <si>
    <t xml:space="preserve">Total percent of benefits (excludes health insurance and tuition) </t>
  </si>
  <si>
    <t>* includes .52 for disability income plan and .16 for death benefits</t>
  </si>
  <si>
    <t>**refer to tab with In State tuition rates for 11/12</t>
  </si>
  <si>
    <t xml:space="preserve">TOTAL PROJECT CUMULATIVE COST </t>
  </si>
  <si>
    <t>BUDGET YEAR 1</t>
  </si>
  <si>
    <t>BUDGET YEAR 2</t>
  </si>
  <si>
    <t>BUDGET YEAR 3</t>
  </si>
  <si>
    <t>BUDGET YEAR 5</t>
  </si>
  <si>
    <t>BUDGET YEAR 4</t>
  </si>
  <si>
    <t>BUDGET CUMULATIVE</t>
  </si>
  <si>
    <r>
      <t>1.</t>
    </r>
    <r>
      <rPr>
        <b/>
        <sz val="7"/>
        <rFont val="Times New Roman"/>
        <family val="1"/>
      </rPr>
      <t xml:space="preserve">         </t>
    </r>
    <r>
      <rPr>
        <b/>
        <sz val="11"/>
        <rFont val="Times New Roman"/>
        <family val="1"/>
      </rPr>
      <t>In-State and Out-of-State Travel</t>
    </r>
  </si>
  <si>
    <t>The following schedule of allowances shall be used for reporting allowable subsistence expenses incurred while traveling on official state business:</t>
  </si>
  <si>
    <t>In State</t>
  </si>
  <si>
    <t>Out-of-State</t>
  </si>
  <si>
    <t>Breakfast</t>
  </si>
  <si>
    <t>Lunch</t>
  </si>
  <si>
    <t>Dinner</t>
  </si>
  <si>
    <r>
      <t xml:space="preserve">Lodging </t>
    </r>
    <r>
      <rPr>
        <sz val="10"/>
        <rFont val="Times New Roman"/>
        <family val="1"/>
      </rPr>
      <t>(actual up to)</t>
    </r>
  </si>
  <si>
    <t>Total</t>
  </si>
  <si>
    <r>
      <t xml:space="preserve">         1.</t>
    </r>
    <r>
      <rPr>
        <b/>
        <sz val="7"/>
        <rFont val="Times New Roman"/>
        <family val="1"/>
      </rPr>
      <t xml:space="preserve">         </t>
    </r>
    <r>
      <rPr>
        <b/>
        <sz val="11"/>
        <rFont val="Times New Roman"/>
        <family val="1"/>
      </rPr>
      <t>Meals during Overnight Travel</t>
    </r>
  </si>
  <si>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</si>
  <si>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</si>
  <si>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</si>
  <si>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</si>
  <si>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</si>
  <si>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</si>
  <si>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</si>
  <si>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</si>
  <si>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</si>
  <si>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</si>
  <si>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</si>
  <si>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</si>
  <si>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 xml:space="preserve">           2.</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</si>
  <si>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</si>
  <si>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l</t>
  </si>
  <si>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</si>
  <si>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</si>
  <si>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</si>
  <si>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</si>
  <si>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</si>
  <si>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</si>
  <si>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3.</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</si>
  <si>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</si>
  <si>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4.</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</si>
  <si>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</si>
  <si>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5.</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</si>
  <si>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</si>
  <si>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6.</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</si>
  <si>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</si>
  <si>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 xml:space="preserve">       A.</t>
  </si>
  <si>
    <t>Use for the Convenience of the State</t>
  </si>
  <si>
    <r>
      <t xml:space="preserve">When private vehicles are approved for use on official business for the convenience of the State, reimbursement will be paid at the mileage rate set by the IRS, which is  </t>
    </r>
    <r>
      <rPr>
        <b/>
        <sz val="11"/>
        <rFont val="Times New Roman"/>
        <family val="1"/>
      </rPr>
      <t xml:space="preserve">51 cents per mile through June 30, 2011 with an increase set July 1, 2011 to 55.5 cents.  </t>
    </r>
    <r>
      <rPr>
        <sz val="11"/>
        <rFont val="Times New Roman"/>
        <family val="1"/>
      </rPr>
      <t>“Convenience of the State” is defined as:</t>
    </r>
  </si>
  <si>
    <r>
      <t>·</t>
    </r>
    <r>
      <rPr>
        <sz val="7"/>
        <rFont val="Times New Roman"/>
        <family val="1"/>
      </rPr>
      <t>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</si>
  <si>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</si>
  <si>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</si>
  <si>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</si>
  <si>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</si>
  <si>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t xml:space="preserve">When private vehicles are used on official business for the convenience of the employee, reimbursement is made at the lowest prevailing motor pool rate which is presently thirty cents ($.30)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        
</t>
  </si>
  <si>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</si>
  <si>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</si>
  <si>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</si>
  <si>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</si>
  <si>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</si>
  <si>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</si>
  <si>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</si>
  <si>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</si>
  <si>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</si>
  <si>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</si>
  <si>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</si>
  <si>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</si>
  <si>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</si>
  <si>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</si>
  <si>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</si>
  <si>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</si>
  <si>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</si>
  <si>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</si>
  <si>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</si>
  <si>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</si>
  <si>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</si>
  <si>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</si>
  <si>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</si>
  <si>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</si>
  <si>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</si>
  <si>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</si>
  <si>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</si>
  <si>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</si>
  <si>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</si>
  <si>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</si>
  <si>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</si>
  <si>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</si>
  <si>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</si>
  <si>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</si>
  <si>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</si>
  <si>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</si>
  <si>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</si>
  <si>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</si>
  <si>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</si>
  <si>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</si>
  <si>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</si>
  <si>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</si>
  <si>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</si>
  <si>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</si>
  <si>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</si>
  <si>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</si>
  <si>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</si>
  <si>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</si>
  <si>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Raleigh</t>
  </si>
  <si>
    <t>Charlotte</t>
  </si>
  <si>
    <t>Reidsville</t>
  </si>
  <si>
    <t>Clyde</t>
  </si>
  <si>
    <t>Research Triangle</t>
  </si>
  <si>
    <t>Cherokee</t>
  </si>
  <si>
    <t>Roanoke Rapids</t>
  </si>
  <si>
    <t>Concord</t>
  </si>
  <si>
    <t>Robbinsville</t>
  </si>
  <si>
    <t>Crossnore</t>
  </si>
  <si>
    <t>Rocky Mount</t>
  </si>
  <si>
    <t>Durham</t>
  </si>
  <si>
    <t>Rutherfordton</t>
  </si>
  <si>
    <t>Elizabeth City</t>
  </si>
  <si>
    <t>Salisbury</t>
  </si>
  <si>
    <t>Fayetteville</t>
  </si>
  <si>
    <t>Sanford</t>
  </si>
  <si>
    <t>Fletcher</t>
  </si>
  <si>
    <t>Shelby</t>
  </si>
  <si>
    <t>Fontana</t>
  </si>
  <si>
    <t>Skyland</t>
  </si>
  <si>
    <t>Franklin</t>
  </si>
  <si>
    <t>Southern Pines</t>
  </si>
  <si>
    <t>Gastonia</t>
  </si>
  <si>
    <t>Southport</t>
  </si>
  <si>
    <t>Goldsboro</t>
  </si>
  <si>
    <t>Spruce Pines</t>
  </si>
  <si>
    <t>Greensboro</t>
  </si>
  <si>
    <t>Statesville</t>
  </si>
  <si>
    <t>Greenville</t>
  </si>
  <si>
    <t>Swannanoa</t>
  </si>
  <si>
    <t>Hayesville</t>
  </si>
  <si>
    <t>Sylva</t>
  </si>
  <si>
    <t>Henderson</t>
  </si>
  <si>
    <t>Thomasville</t>
  </si>
  <si>
    <t>Hendersonville</t>
  </si>
  <si>
    <t>Tryon</t>
  </si>
  <si>
    <t xml:space="preserve">Hickory </t>
  </si>
  <si>
    <t>Wake Forest</t>
  </si>
  <si>
    <t>Highlands</t>
  </si>
  <si>
    <t>Walnut Creek</t>
  </si>
  <si>
    <t>High Point</t>
  </si>
  <si>
    <t>Waynesville</t>
  </si>
  <si>
    <t>Hot Springs</t>
  </si>
  <si>
    <t>Weaverville</t>
  </si>
  <si>
    <t>Jacksonville</t>
  </si>
  <si>
    <t>Wilmington</t>
  </si>
  <si>
    <t>Kannapolis</t>
  </si>
  <si>
    <t xml:space="preserve">Wilson </t>
  </si>
  <si>
    <t>Kinston</t>
  </si>
  <si>
    <t>Winston Salem</t>
  </si>
  <si>
    <t>Kitty Hawk</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</si>
  <si>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</si>
  <si>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</si>
  <si>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</si>
  <si>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</si>
  <si>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</si>
  <si>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</si>
  <si>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</si>
  <si>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</si>
  <si>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</si>
  <si>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</si>
  <si>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</si>
  <si>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</si>
  <si>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</si>
  <si>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</si>
  <si>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</si>
  <si>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</si>
  <si>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</si>
  <si>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</si>
  <si>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</si>
  <si>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</si>
  <si>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</si>
  <si>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</si>
  <si>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</si>
  <si>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</si>
  <si>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</si>
  <si>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</si>
  <si>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</si>
  <si>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</si>
  <si>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</si>
  <si>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</si>
  <si>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</si>
  <si>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</si>
  <si>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Jan-June 51 cents per mile Jul-Dec 55.5 cents per mile</t>
  </si>
  <si>
    <t>5-A</t>
  </si>
  <si>
    <t>(3) Used for “convenience of employee</t>
  </si>
  <si>
    <t>30 cents per mile</t>
  </si>
  <si>
    <t>5-B</t>
  </si>
  <si>
    <t>PUBLIC TRANSPORTATION</t>
  </si>
  <si>
    <t>$5.00 each one-way trip</t>
  </si>
  <si>
    <t>7-B, 7-C</t>
  </si>
  <si>
    <t>RENTAL CAR</t>
  </si>
  <si>
    <t>7-B, 7-E</t>
  </si>
  <si>
    <t>TAXIS AND SHUTTLES</t>
  </si>
  <si>
    <t>TOLLS</t>
  </si>
  <si>
    <t>8-B</t>
  </si>
  <si>
    <t>TRAIN</t>
  </si>
  <si>
    <r>
      <t xml:space="preserve">(1)   </t>
    </r>
    <r>
      <rPr>
        <i/>
        <sz val="10"/>
        <rFont val="Times New Roman"/>
        <family val="1"/>
      </rPr>
      <t>Requires advance approval of Chancellor.</t>
    </r>
  </si>
  <si>
    <r>
      <t xml:space="preserve">(2)   </t>
    </r>
    <r>
      <rPr>
        <i/>
        <sz val="10"/>
        <rFont val="Times New Roman"/>
        <family val="1"/>
      </rPr>
      <t xml:space="preserve">Applies when (a) a state-owned vehicle is not available </t>
    </r>
    <r>
      <rPr>
        <b/>
        <i/>
        <sz val="10"/>
        <rFont val="Times New Roman"/>
        <family val="1"/>
      </rPr>
      <t>or</t>
    </r>
    <r>
      <rPr>
        <i/>
        <sz val="10"/>
        <rFont val="Times New Roman"/>
        <family val="1"/>
      </rPr>
      <t xml:space="preserve"> (b) the round trip is </t>
    </r>
    <r>
      <rPr>
        <i/>
        <u/>
        <sz val="10"/>
        <rFont val="Times New Roman"/>
        <family val="1"/>
      </rPr>
      <t>&lt;</t>
    </r>
    <r>
      <rPr>
        <i/>
        <sz val="10"/>
        <rFont val="Times New Roman"/>
        <family val="1"/>
      </rPr>
      <t xml:space="preserve"> 60 miles.</t>
    </r>
  </si>
  <si>
    <r>
      <t xml:space="preserve">(3)   </t>
    </r>
    <r>
      <rPr>
        <i/>
        <sz val="10"/>
        <rFont val="Times New Roman"/>
        <family val="1"/>
      </rPr>
      <t xml:space="preserve">Total reimbursement must be </t>
    </r>
    <r>
      <rPr>
        <i/>
        <u/>
        <sz val="10"/>
        <rFont val="Times New Roman"/>
        <family val="1"/>
      </rPr>
      <t>&lt;</t>
    </r>
    <r>
      <rPr>
        <i/>
        <sz val="10"/>
        <rFont val="Times New Roman"/>
        <family val="1"/>
      </rPr>
      <t xml:space="preserve"> lowest cost of airfare.</t>
    </r>
  </si>
  <si>
    <t>OTHER TRAVEL EXPENSES</t>
  </si>
  <si>
    <t>Rate of Reimbursement</t>
  </si>
  <si>
    <t>Policy</t>
  </si>
  <si>
    <t>Reference</t>
  </si>
  <si>
    <t>PASSPORT</t>
  </si>
  <si>
    <t>8-E</t>
  </si>
  <si>
    <t>REGISTRATION FEES</t>
  </si>
  <si>
    <t>8-A</t>
  </si>
  <si>
    <t>TELEPHONE CALLS WHEN IN TRAVEL STATUS</t>
  </si>
  <si>
    <r>
      <t xml:space="preserve">(1) Business calls (individual call </t>
    </r>
    <r>
      <rPr>
        <b/>
        <u/>
        <sz val="10"/>
        <rFont val="Times New Roman"/>
        <family val="1"/>
      </rPr>
      <t>&lt;</t>
    </r>
    <r>
      <rPr>
        <b/>
        <sz val="10"/>
        <rFont val="Times New Roman"/>
        <family val="1"/>
      </rPr>
      <t xml:space="preserve"> $5.00)</t>
    </r>
  </si>
  <si>
    <t>8-C</t>
  </si>
  <si>
    <t>(2) Business calls (individual call &gt; $5.00)</t>
  </si>
  <si>
    <t>(3) Personal calls (in-state call)</t>
  </si>
  <si>
    <t>Actual cost up to $3.00</t>
  </si>
  <si>
    <t>(4) Personal calls (out-of-state call)</t>
  </si>
  <si>
    <t>Actual cost up to $5.00</t>
  </si>
  <si>
    <t>(5) Employee Emergency Calls</t>
  </si>
  <si>
    <t>(6) Business calls on personal mobile phone</t>
  </si>
  <si>
    <t>TIPS</t>
  </si>
  <si>
    <t>(1) For meals and/or food service</t>
  </si>
  <si>
    <t>Included in Meal Allowance</t>
  </si>
  <si>
    <t>8-D</t>
  </si>
  <si>
    <t>(2) For other services (baggage handling, etc.)</t>
  </si>
  <si>
    <t>TRAVEL AGENT FEES AND SERVICE CHARGES</t>
  </si>
  <si>
    <t>8-F</t>
  </si>
  <si>
    <r>
      <rPr>
        <b/>
        <i/>
        <sz val="11"/>
        <rFont val="Times New Roman"/>
        <family val="1"/>
      </rPr>
      <t>1</t>
    </r>
    <r>
      <rPr>
        <i/>
        <sz val="11"/>
        <rFont val="Times New Roman"/>
        <family val="1"/>
      </rPr>
      <t xml:space="preserve">  Must be identified as to point of origin and destination.</t>
    </r>
  </si>
  <si>
    <r>
      <t xml:space="preserve">2 </t>
    </r>
    <r>
      <rPr>
        <i/>
        <sz val="11"/>
        <rFont val="Times New Roman"/>
        <family val="1"/>
      </rPr>
      <t>Only allowed during trips of 2 or more consecutive days and limited to 1 call for each 2 days of travel.</t>
    </r>
  </si>
  <si>
    <r>
      <t xml:space="preserve">3  </t>
    </r>
    <r>
      <rPr>
        <i/>
        <sz val="11"/>
        <rFont val="Times New Roman"/>
        <family val="1"/>
      </rPr>
      <t>Telephone bill must be submitted with names of individuals called and nature of calls.</t>
    </r>
  </si>
  <si>
    <r>
      <t xml:space="preserve">4  </t>
    </r>
    <r>
      <rPr>
        <i/>
        <sz val="11"/>
        <rFont val="Times New Roman"/>
        <family val="1"/>
      </rPr>
      <t>Excessive tips must be documented with a receipt and explanation.</t>
    </r>
  </si>
  <si>
    <r>
      <t xml:space="preserve">5 </t>
    </r>
    <r>
      <rPr>
        <i/>
        <sz val="11"/>
        <rFont val="Times New Roman"/>
        <family val="1"/>
      </rPr>
      <t xml:space="preserve"> Travel agent fees and service charges &gt; $100 require approval of Vice-Chancellor</t>
    </r>
  </si>
  <si>
    <t>EQUIPMENT COSTING $5,000.00 OR MORE</t>
  </si>
  <si>
    <t>TOTAL PROJECT COST YEAR FOUR</t>
  </si>
  <si>
    <t>Explanation</t>
  </si>
  <si>
    <t>TOTAL PROJECT COST YEAR TWO</t>
  </si>
  <si>
    <t>TOTAL PROJECT COST YEAR THREE</t>
  </si>
  <si>
    <t>TOTAL PROJECT COST YEAR FIVE</t>
  </si>
  <si>
    <t>Contractual</t>
  </si>
  <si>
    <t>Account and Description</t>
  </si>
  <si>
    <t>2012-2013</t>
  </si>
  <si>
    <t>Historical</t>
  </si>
  <si>
    <t>2012              $106,800</t>
  </si>
  <si>
    <t>2011              $106,800</t>
  </si>
  <si>
    <t>2010              $106,800</t>
  </si>
  <si>
    <t>2009              $106,800</t>
  </si>
  <si>
    <t>State Retirement (TSERS)</t>
  </si>
  <si>
    <t>FY13</t>
  </si>
  <si>
    <t>FY12</t>
  </si>
  <si>
    <t>FY11</t>
  </si>
  <si>
    <t>FY10</t>
  </si>
  <si>
    <t>FY09</t>
  </si>
  <si>
    <t>Budgt</t>
  </si>
  <si>
    <t>Pension</t>
  </si>
  <si>
    <t>Disability</t>
  </si>
  <si>
    <t>Death Benefit</t>
  </si>
  <si>
    <t>TOTAL</t>
  </si>
  <si>
    <t>Medical Insurance</t>
  </si>
  <si>
    <t>FY08</t>
  </si>
  <si>
    <t>Rate annually</t>
  </si>
  <si>
    <t>Monthly Rate July-Oct</t>
  </si>
  <si>
    <t>Monthly Rate / Nov-Jun</t>
  </si>
  <si>
    <t>N/A</t>
  </si>
  <si>
    <t>Optional Retirement (ORP)</t>
  </si>
  <si>
    <t>Law</t>
  </si>
  <si>
    <t>Law Enforcement Officers Only                                                                                             State Retirement rate plus 5%</t>
  </si>
  <si>
    <t>Enforcement</t>
  </si>
  <si>
    <t>Session Law</t>
  </si>
  <si>
    <t>Room Rental Fee</t>
  </si>
  <si>
    <t>FY14</t>
  </si>
  <si>
    <t>Budget</t>
  </si>
  <si>
    <t>Monthly Rate</t>
  </si>
  <si>
    <t>2013-360 §35.15</t>
  </si>
  <si>
    <r>
      <t xml:space="preserve"> </t>
    </r>
    <r>
      <rPr>
        <sz val="9"/>
        <color indexed="8"/>
        <rFont val="Arial"/>
        <family val="2"/>
      </rPr>
      <t xml:space="preserve">Account and Description </t>
    </r>
  </si>
  <si>
    <t xml:space="preserve">2013-2014 </t>
  </si>
  <si>
    <t xml:space="preserve">Historical </t>
  </si>
  <si>
    <t xml:space="preserve">Social Security </t>
  </si>
  <si>
    <t xml:space="preserve">7.65% on first $113,700, then 1.45% on wages in excess of $113,700 </t>
  </si>
  <si>
    <t xml:space="preserve">2013 $110,100 </t>
  </si>
  <si>
    <t xml:space="preserve">2012 $110,100 </t>
  </si>
  <si>
    <t xml:space="preserve">2011 $106,800 </t>
  </si>
  <si>
    <t xml:space="preserve">2010 $106,800 </t>
  </si>
  <si>
    <t xml:space="preserve">State Retirement (TSERS) </t>
  </si>
  <si>
    <t xml:space="preserve">FY14 </t>
  </si>
  <si>
    <t xml:space="preserve">FY13 </t>
  </si>
  <si>
    <t xml:space="preserve">FY12 </t>
  </si>
  <si>
    <t xml:space="preserve">FY11 </t>
  </si>
  <si>
    <t xml:space="preserve">FY10 </t>
  </si>
  <si>
    <t xml:space="preserve">Budget </t>
  </si>
  <si>
    <t xml:space="preserve">Pension </t>
  </si>
  <si>
    <t xml:space="preserve">Health Insurance </t>
  </si>
  <si>
    <t xml:space="preserve">Disability </t>
  </si>
  <si>
    <t xml:space="preserve">Death Benefit </t>
  </si>
  <si>
    <t xml:space="preserve">Qualified Excess Benefit Arrangement </t>
  </si>
  <si>
    <t xml:space="preserve">N/A </t>
  </si>
  <si>
    <t xml:space="preserve">TOTAL </t>
  </si>
  <si>
    <t xml:space="preserve">Medical Insurance </t>
  </si>
  <si>
    <t xml:space="preserve">Rate annually </t>
  </si>
  <si>
    <t xml:space="preserve">Monthly Rate </t>
  </si>
  <si>
    <t xml:space="preserve">Optional Retirement (ORP) </t>
  </si>
  <si>
    <t xml:space="preserve">Law </t>
  </si>
  <si>
    <t xml:space="preserve">Law Enforcement Officers Only State Retirement rate plus 5% towards Pension Qualified Excess Benefit Arrangement .01% </t>
  </si>
  <si>
    <t xml:space="preserve">Enforcement </t>
  </si>
  <si>
    <t xml:space="preserve">Retirement </t>
  </si>
  <si>
    <t xml:space="preserve">Session Law </t>
  </si>
  <si>
    <t xml:space="preserve">2013-360 §35.15 </t>
  </si>
  <si>
    <t>9.65% on first $106,800, then 1.45% on wages in excess of $106,800</t>
  </si>
  <si>
    <t xml:space="preserve">Annual Rate </t>
  </si>
  <si>
    <t>Unemployment/Worker's Comp</t>
  </si>
  <si>
    <t>State Retirement</t>
  </si>
  <si>
    <t>School Travel</t>
  </si>
  <si>
    <t>FY15</t>
  </si>
  <si>
    <t xml:space="preserve">Qualified Excess Benefit Arrangement                       </t>
  </si>
  <si>
    <t>Law Enforcement Retirement</t>
  </si>
  <si>
    <t>YEAR 1</t>
  </si>
  <si>
    <t>ENTER YRS =</t>
  </si>
  <si>
    <t>Calculation Factors</t>
  </si>
  <si>
    <t>PROPOSAL NO.</t>
  </si>
  <si>
    <t>Indirect</t>
  </si>
  <si>
    <t>Proposed</t>
  </si>
  <si>
    <t>Granted</t>
  </si>
  <si>
    <t>Inflation</t>
  </si>
  <si>
    <t>PRINCIPAL INVESTIGATOR/PROJECT DIRECTOR</t>
  </si>
  <si>
    <t>AWARD NO.</t>
  </si>
  <si>
    <t>Fringe</t>
  </si>
  <si>
    <t xml:space="preserve">   Faculty/Staff</t>
  </si>
  <si>
    <t>A. SENIOR PERSONNEL: PI/PD, Co-PI's, Faculty and Other Senior Associates</t>
  </si>
  <si>
    <t xml:space="preserve">   Part Time</t>
  </si>
  <si>
    <t xml:space="preserve">      (List each separately with name and title.  (A.7. Show numbers in brackets)</t>
  </si>
  <si>
    <t xml:space="preserve">   Students</t>
  </si>
  <si>
    <t>CAL</t>
  </si>
  <si>
    <t>ACAD</t>
  </si>
  <si>
    <t>SUMR</t>
  </si>
  <si>
    <t>Benefits Charge</t>
  </si>
  <si>
    <t>1.</t>
  </si>
  <si>
    <t>2.</t>
  </si>
  <si>
    <t>3.</t>
  </si>
  <si>
    <t>4.</t>
  </si>
  <si>
    <t>5.</t>
  </si>
  <si>
    <t>6. (</t>
  </si>
  <si>
    <t>) OTHERS (LIST INDIVIDUALLY ON BUDGET EXPLANATION PAGE)</t>
  </si>
  <si>
    <t>7. (</t>
  </si>
  <si>
    <t>)  TOTAL SENIOR PERSONNEL (1-6)</t>
  </si>
  <si>
    <t>B. OTHER PERSONNEL (SHOW NUMBERS IN BRACKETS)</t>
  </si>
  <si>
    <t>1. (</t>
  </si>
  <si>
    <t>)  POST DOCTORAL ASSOCIATES</t>
  </si>
  <si>
    <t>2. (</t>
  </si>
  <si>
    <t>)  OTHER PROFESSIONALS (TECHNICIAN, PROGRAMMER, ETC.)</t>
  </si>
  <si>
    <t>3. (</t>
  </si>
  <si>
    <t>)  GRADUATE STUDENTS</t>
  </si>
  <si>
    <t>4. (</t>
  </si>
  <si>
    <t>)  UNDERGRADUATE STUDENTS</t>
  </si>
  <si>
    <t>5. (</t>
  </si>
  <si>
    <t>)  SECRETARIAL - CLERICAL (IF CHARGED DIRECTLY)</t>
  </si>
  <si>
    <t>)  OTHER</t>
  </si>
  <si>
    <t>TOTAL SALARIES AND WAGES (A+B)</t>
  </si>
  <si>
    <t>C. FRINGE BENEFITS (IF CHARGED AS DIRECT COSTS)</t>
  </si>
  <si>
    <t>TOTAL SALARIES, WAGES AND FRINGE BENEFITS (A+B+C)</t>
  </si>
  <si>
    <t>D.  EQUIPMENT (LIST ITEM AND DOLLAR AMOUNT FOR EACH ITEM EXCEEDING $5,000.)</t>
  </si>
  <si>
    <t>TOTAL EQUIPMENT</t>
  </si>
  <si>
    <t>E. TRAVEL</t>
  </si>
  <si>
    <t>1. DOMESTIC (INCL. CANADA, MEXICO AND U.S. POSSESSIONS)</t>
  </si>
  <si>
    <t>2. FOREIGN</t>
  </si>
  <si>
    <t>F. PARTICIPANT SUPPORT COSTS</t>
  </si>
  <si>
    <t>1. STIPENDS</t>
  </si>
  <si>
    <t>$</t>
  </si>
  <si>
    <t>2. TRAVEL</t>
  </si>
  <si>
    <t>3. SUBSISTENCE</t>
  </si>
  <si>
    <t>4. OTHER</t>
  </si>
  <si>
    <t>TOTAL PARTICIPANT COSTS</t>
  </si>
  <si>
    <t>G. OTHER DIRECT COSTS</t>
  </si>
  <si>
    <t>1. MATERIALS AND SUPPLIES</t>
  </si>
  <si>
    <t>2. PUBLICATION/DOCUMENTATION/DISSEMINATION</t>
  </si>
  <si>
    <t>3. CONSULTANT SERVICES</t>
  </si>
  <si>
    <t>4. COMPUTER SERVICES</t>
  </si>
  <si>
    <t>5. SUBAWARDS</t>
  </si>
  <si>
    <t>6. OTHER</t>
  </si>
  <si>
    <t>H. TOTAL DIRECT COSTS (A THROUGH G)</t>
  </si>
  <si>
    <t>I.  INDIRECT COSTS (F&amp;A) (SPECIFY RATE AND BASE)</t>
  </si>
  <si>
    <t>TOTAL INDIRECT COSTS (F&amp;A)</t>
  </si>
  <si>
    <t>J. TOTAL DIRECT AND INDIRECT COSTS (H+I)</t>
  </si>
  <si>
    <t>L. AMOUNT OF THIS REQUEST (J) OR (J MINUS K)</t>
  </si>
  <si>
    <t>M. COST SHARING: PROPOSED LEVEL $</t>
  </si>
  <si>
    <t xml:space="preserve">  AGREED LEVEL IF DIFFERENT $</t>
  </si>
  <si>
    <t>INDIRECT COST RATE VERIFICATION</t>
  </si>
  <si>
    <t>Date Checked</t>
  </si>
  <si>
    <t>Date of Rate Sheet</t>
  </si>
  <si>
    <t>YEAR 2</t>
  </si>
  <si>
    <t>In Summary?</t>
  </si>
  <si>
    <t>Benefits</t>
  </si>
  <si>
    <t>Factor</t>
  </si>
  <si>
    <t>Charge</t>
  </si>
  <si>
    <t>Above Last Year</t>
  </si>
  <si>
    <t>YEAR 3</t>
  </si>
  <si>
    <t>YEAR 4</t>
  </si>
  <si>
    <t>YEAR 5</t>
  </si>
  <si>
    <t>COST SHARE BUDGET YEAR 1</t>
  </si>
  <si>
    <t>Banner      code</t>
  </si>
  <si>
    <t>COST SHARE BUDGET YEAR 2</t>
  </si>
  <si>
    <t>COST SHARE BUDGET YEAR 3</t>
  </si>
  <si>
    <t>COST SHARE BUDGET YEAR 4</t>
  </si>
  <si>
    <t>COST SHARE BUDGET YEAR 5</t>
  </si>
  <si>
    <t>BUDGET CALC. SHEET  (Year 1)</t>
  </si>
  <si>
    <t>BUDGET CALC. SHEET  (Year 5)</t>
  </si>
  <si>
    <t>BUDGET CALC. SHEET  (Year 4)</t>
  </si>
  <si>
    <t>BUDGET CALC. SHEET  (Year 3)</t>
  </si>
  <si>
    <t>BUDGET CALC. SHEET  (Year 2)</t>
  </si>
  <si>
    <t>Fall Semester</t>
  </si>
  <si>
    <t>Winter Semester</t>
  </si>
  <si>
    <t>* HOURS = EFFORT</t>
  </si>
  <si>
    <r>
      <t xml:space="preserve">Total Hours per Year = </t>
    </r>
    <r>
      <rPr>
        <b/>
        <sz val="11"/>
        <color indexed="8"/>
        <rFont val="Cambria"/>
        <family val="1"/>
      </rPr>
      <t>2080 (Possible 2,392 hrs of effort w/extra comp 312 Effort Hours)</t>
    </r>
  </si>
  <si>
    <t>weeks</t>
  </si>
  <si>
    <t xml:space="preserve">52 weeks </t>
  </si>
  <si>
    <r>
      <t xml:space="preserve">    Fall Semester = 7</t>
    </r>
    <r>
      <rPr>
        <b/>
        <sz val="11"/>
        <color indexed="8"/>
        <rFont val="Cambria"/>
        <family val="1"/>
      </rPr>
      <t>80 hrs</t>
    </r>
  </si>
  <si>
    <r>
      <t xml:space="preserve">      Winter Semester = 7</t>
    </r>
    <r>
      <rPr>
        <b/>
        <sz val="11"/>
        <color indexed="8"/>
        <rFont val="Cambria"/>
        <family val="1"/>
      </rPr>
      <t>80 hrs</t>
    </r>
  </si>
  <si>
    <r>
      <t xml:space="preserve">Summer = </t>
    </r>
    <r>
      <rPr>
        <b/>
        <sz val="11"/>
        <color indexed="8"/>
        <rFont val="Cambria"/>
        <family val="1"/>
      </rPr>
      <t>520 hrs</t>
    </r>
  </si>
  <si>
    <r>
      <rPr>
        <sz val="11"/>
        <color indexed="8"/>
        <rFont val="Cambria"/>
        <family val="1"/>
      </rPr>
      <t>Academic Hours =</t>
    </r>
    <r>
      <rPr>
        <b/>
        <sz val="11"/>
        <color indexed="8"/>
        <rFont val="Cambria"/>
        <family val="1"/>
      </rPr>
      <t xml:space="preserve"> 1560 (plus 312 Extra Comp. = 1,891 Hrs)</t>
    </r>
  </si>
  <si>
    <t>(9 month faculty only)</t>
  </si>
  <si>
    <t>Contract Period (9 Months) Academic Year</t>
  </si>
  <si>
    <t>Summer Period (3 Months)</t>
  </si>
  <si>
    <t>Contract/Salary Amounts</t>
  </si>
  <si>
    <t>Contract Amt./9</t>
  </si>
  <si>
    <t>A.</t>
  </si>
  <si>
    <t>1/9 rule =</t>
  </si>
  <si>
    <t>Ceiling per summer Month (Max. allowed  is 3)</t>
  </si>
  <si>
    <t>B.</t>
  </si>
  <si>
    <t>Dollar Amount of salary</t>
  </si>
  <si>
    <t>Academic Year Effort % Not related to grant</t>
  </si>
  <si>
    <t>Number of Hours</t>
  </si>
  <si>
    <t>Academic Year Effort % Charged to grant</t>
  </si>
  <si>
    <t>Academic Year Effort % Cost Shared on grant</t>
  </si>
  <si>
    <t>Person months</t>
  </si>
  <si>
    <t>AY Extra Comp. Effort % (20% limit per Policy 22)</t>
  </si>
  <si>
    <t>C.</t>
  </si>
  <si>
    <t>Input Effort Percentage</t>
  </si>
  <si>
    <t>Total effort  during AY (Cannot exceed 120%)</t>
  </si>
  <si>
    <t>Dollar Amount</t>
  </si>
  <si>
    <t xml:space="preserve">Number of Summer Months   </t>
  </si>
  <si>
    <t>G.</t>
  </si>
  <si>
    <t>x</t>
  </si>
  <si>
    <t>Hourly Rate</t>
  </si>
  <si>
    <t>D.</t>
  </si>
  <si>
    <t>PM to Convert</t>
  </si>
  <si>
    <t>Total effort during 12 month period</t>
  </si>
  <si>
    <t>PM Conv. to hrs</t>
  </si>
  <si>
    <t>Total Effort on grant (Grant paid /Cost Shared)</t>
  </si>
  <si>
    <t>Projected Hrs.</t>
  </si>
  <si>
    <t>E.</t>
  </si>
  <si>
    <t xml:space="preserve">    F.  </t>
  </si>
  <si>
    <t>Amt to "B"</t>
  </si>
  <si>
    <t>Hrs Wk</t>
  </si>
  <si>
    <t>Wks</t>
  </si>
  <si>
    <t>Hours</t>
  </si>
  <si>
    <t>*12 Month Effort hrs</t>
  </si>
  <si>
    <t>*9 Month Effort hrs (Academic Year)</t>
  </si>
  <si>
    <t>*3 Month Summer Effort hrs</t>
  </si>
  <si>
    <t>2080  /</t>
  </si>
  <si>
    <t>*Effort hours per month(Person Month)</t>
  </si>
  <si>
    <t>Extra Comp calculation for 9 Mth</t>
  </si>
  <si>
    <t xml:space="preserve">  *9 Month Extra Compensation hrs</t>
  </si>
  <si>
    <t xml:space="preserve">  *9 Month Extra Compensation dollars</t>
  </si>
  <si>
    <t>*</t>
  </si>
  <si>
    <r>
      <t xml:space="preserve">Extra Compensation @ 20% Max = </t>
    </r>
    <r>
      <rPr>
        <b/>
        <sz val="11"/>
        <color indexed="8"/>
        <rFont val="Cambria"/>
        <family val="1"/>
      </rPr>
      <t xml:space="preserve">312 </t>
    </r>
    <r>
      <rPr>
        <sz val="11"/>
        <color indexed="8"/>
        <rFont val="Cambria"/>
        <family val="1"/>
      </rPr>
      <t>hrs. (1560 * .20)</t>
    </r>
  </si>
  <si>
    <t>Faculty total 1560+312+520 =</t>
  </si>
  <si>
    <t>Western Carolina University</t>
  </si>
  <si>
    <t>Use this for R series NIH grants greater than $250,000 direct costs per year</t>
  </si>
  <si>
    <t>NIH Regular Budget Worksheet</t>
  </si>
  <si>
    <t>Project Begin Date:</t>
  </si>
  <si>
    <t xml:space="preserve">Non-Personnel Inflation Rate: </t>
  </si>
  <si>
    <t>Project End Date:</t>
  </si>
  <si>
    <t>NIH Salary Cap:</t>
  </si>
  <si>
    <t>Number of years:</t>
  </si>
  <si>
    <t>PERSONNEL</t>
  </si>
  <si>
    <t>yes</t>
  </si>
  <si>
    <t>Name</t>
  </si>
  <si>
    <t>Title</t>
  </si>
  <si>
    <t>List on PTF?</t>
  </si>
  <si>
    <t>Appt Type</t>
  </si>
  <si>
    <t>% effort</t>
  </si>
  <si>
    <t>Months</t>
  </si>
  <si>
    <t>Inst. Base</t>
  </si>
  <si>
    <t>Requested Salary</t>
  </si>
  <si>
    <t>Fringe Rate</t>
  </si>
  <si>
    <t>Inflate Factor</t>
  </si>
  <si>
    <t>no</t>
  </si>
  <si>
    <t>Principal Investigator</t>
  </si>
  <si>
    <t>GRA</t>
  </si>
  <si>
    <t>n/a</t>
  </si>
  <si>
    <t>PERSONNEL SUBTOTAL</t>
  </si>
  <si>
    <t>CONSULTANTS</t>
  </si>
  <si>
    <t>CONSULTANT COSTS</t>
  </si>
  <si>
    <t>EQUIPMENT</t>
  </si>
  <si>
    <t>Equipment - Non Recurring</t>
  </si>
  <si>
    <t>EQUIPMENT SUBTOTAL</t>
  </si>
  <si>
    <t>SUPPLIES</t>
  </si>
  <si>
    <t>Non-Recurring Supplies:</t>
  </si>
  <si>
    <t>[non-recurring item 1]</t>
  </si>
  <si>
    <t>[non-recurring item 2]</t>
  </si>
  <si>
    <t>[non-recurring item 3]</t>
  </si>
  <si>
    <t>Recurring Supplies:</t>
  </si>
  <si>
    <t>[recurring item 1]</t>
  </si>
  <si>
    <t>[recurring item 2]</t>
  </si>
  <si>
    <t>[recurring item 3]</t>
  </si>
  <si>
    <t>[recurring item 4]</t>
  </si>
  <si>
    <t>[recurring item 5]</t>
  </si>
  <si>
    <t>[recurring item 6]</t>
  </si>
  <si>
    <t>SUPPLIES SUBTOTAL</t>
  </si>
  <si>
    <t>TRAVEL</t>
  </si>
  <si>
    <t>TRAVEL COSTS</t>
  </si>
  <si>
    <t>PATIENT CARE COSTS</t>
  </si>
  <si>
    <t>INPATIENT</t>
  </si>
  <si>
    <t>OUTPATIENT</t>
  </si>
  <si>
    <t>ALTERATIONS AND RENOVATIONS</t>
  </si>
  <si>
    <t>ALTERATIONS AND RENOVATIONS COSTS</t>
  </si>
  <si>
    <t>ANIMALS</t>
  </si>
  <si>
    <t>Animal Expenses:</t>
  </si>
  <si>
    <t>Animal Purchase</t>
  </si>
  <si>
    <t>per diem</t>
  </si>
  <si>
    <t>services</t>
  </si>
  <si>
    <t>ANIMAL EXPENSES SUBTOTAL</t>
  </si>
  <si>
    <t>OTHER EXPENSES</t>
  </si>
  <si>
    <t>[item 1]</t>
  </si>
  <si>
    <t>[item 2]</t>
  </si>
  <si>
    <t>[item 3]</t>
  </si>
  <si>
    <t>[item 4]</t>
  </si>
  <si>
    <t>Tuition:</t>
  </si>
  <si>
    <t>GRA 1</t>
  </si>
  <si>
    <t>GRA 2</t>
  </si>
  <si>
    <t>GRA 3</t>
  </si>
  <si>
    <t>OTHER EXPENSES SUBTOTAL</t>
  </si>
  <si>
    <t>SUBCONTRACTS</t>
  </si>
  <si>
    <t>Direct Costs</t>
  </si>
  <si>
    <t>Indirect Costs</t>
  </si>
  <si>
    <t>SUBCONTRACTS SUBTOTAL</t>
  </si>
  <si>
    <t>SUBCONTRACTS MTDC SUBTOTAL</t>
  </si>
  <si>
    <t>SUBCONTRACT EXCLUSION SUBTOTAL</t>
  </si>
  <si>
    <t>TOTALS</t>
  </si>
  <si>
    <t>ACTUAL TOTAL DIRECT COSTS MINUS SUBK F&amp;A</t>
  </si>
  <si>
    <t>MTDC</t>
  </si>
  <si>
    <t>TOTAL REQUESTED</t>
  </si>
  <si>
    <t>Effort Percentage during Acdc year</t>
  </si>
  <si>
    <t>COST SHARE BUDGET CALC. SHEET  CUMULATIVE</t>
  </si>
  <si>
    <t>COST SHARE BUDGET CALC. SHEET  (YR 2)</t>
  </si>
  <si>
    <t>COST SHARE BUDGET CALC. SHEET  (YR 1)</t>
  </si>
  <si>
    <t>COST SHARE BUDGET CALC. SHEET  (YR 3)</t>
  </si>
  <si>
    <t>COST SHARE BUDGET CALC. SHEET  (YR 4)</t>
  </si>
  <si>
    <t>COST SHARE BUDGET CALC. SHEET  (YR 5)</t>
  </si>
  <si>
    <t>Person-months</t>
  </si>
  <si>
    <t>FOR NSF USE ONLY</t>
  </si>
  <si>
    <t>)</t>
  </si>
  <si>
    <t>NSF Funded</t>
  </si>
  <si>
    <t>Funds    granted By NSF (if different)</t>
  </si>
  <si>
    <t>Funds    Requested By proposer</t>
  </si>
  <si>
    <t xml:space="preserve"> DURATION (months)</t>
  </si>
  <si>
    <t>SUMMARY</t>
  </si>
  <si>
    <t>Cumulative</t>
  </si>
  <si>
    <t xml:space="preserve">    ORGANIZATION</t>
  </si>
  <si>
    <t xml:space="preserve">        YEAR      1</t>
  </si>
  <si>
    <t xml:space="preserve">        YEAR      5</t>
  </si>
  <si>
    <t xml:space="preserve">        YEAR      4</t>
  </si>
  <si>
    <t xml:space="preserve">        YEAR      3</t>
  </si>
  <si>
    <t xml:space="preserve">        YEAR      2</t>
  </si>
  <si>
    <t xml:space="preserve"> PROPOSAL BUDGET</t>
  </si>
  <si>
    <t>MTDC (Rate:</t>
  </si>
  <si>
    <t>,  Base:</t>
  </si>
  <si>
    <t xml:space="preserve">   TOTAL NUMBER OF PARTICIPANTS                         (</t>
  </si>
  <si>
    <t xml:space="preserve">   TOTAL OTHER DIRECT COSTS</t>
  </si>
  <si>
    <t>K. RESIDUAL FUNDS</t>
  </si>
  <si>
    <t>PI/PD NAME</t>
  </si>
  <si>
    <t>ORG. REP. NAME*</t>
  </si>
  <si>
    <r>
      <rPr>
        <sz val="8"/>
        <rFont val="Calibri"/>
        <family val="2"/>
      </rPr>
      <t>Initials</t>
    </r>
    <r>
      <rPr>
        <sz val="9"/>
        <rFont val="Calibri"/>
        <family val="2"/>
      </rPr>
      <t>-ORG</t>
    </r>
  </si>
  <si>
    <r>
      <t>1 *</t>
    </r>
    <r>
      <rPr>
        <b/>
        <sz val="9"/>
        <rFont val="Calibri"/>
        <family val="2"/>
      </rPr>
      <t>ELECTRONIC SIGNATURES REQUIRED FOR REVISED BUDGET</t>
    </r>
  </si>
  <si>
    <r>
      <t>C *</t>
    </r>
    <r>
      <rPr>
        <b/>
        <sz val="9"/>
        <rFont val="Calibri"/>
        <family val="2"/>
      </rPr>
      <t>ELECTRONIC SIGNATURES REQUIRED FOR REVISED BUDGET</t>
    </r>
  </si>
  <si>
    <r>
      <t>5 *</t>
    </r>
    <r>
      <rPr>
        <b/>
        <sz val="9"/>
        <rFont val="Calibri"/>
        <family val="2"/>
      </rPr>
      <t>ELECTRONIC SIGNATURES REQUIRED FOR REVISED BUDGET</t>
    </r>
  </si>
  <si>
    <r>
      <t>4 *</t>
    </r>
    <r>
      <rPr>
        <b/>
        <sz val="9"/>
        <rFont val="Calibri"/>
        <family val="2"/>
      </rPr>
      <t>ELECTRONIC SIGNATURES REQUIRED FOR REVISED BUDGET</t>
    </r>
  </si>
  <si>
    <r>
      <t>3 *</t>
    </r>
    <r>
      <rPr>
        <b/>
        <sz val="9"/>
        <rFont val="Calibri"/>
        <family val="2"/>
      </rPr>
      <t>ELECTRONIC SIGNATURES REQUIRED FOR REVISED BUDGET</t>
    </r>
  </si>
  <si>
    <r>
      <t>2 *</t>
    </r>
    <r>
      <rPr>
        <b/>
        <sz val="9"/>
        <rFont val="Calibri"/>
        <family val="2"/>
      </rPr>
      <t>ELECTRONIC SIGNATURES REQUIRED FOR REVISED BUDGET</t>
    </r>
  </si>
  <si>
    <t>Put % of FTE</t>
  </si>
  <si>
    <r>
      <t xml:space="preserve">WCU Part-Time (If FTE </t>
    </r>
    <r>
      <rPr>
        <b/>
        <u/>
        <sz val="13"/>
        <rFont val="Tahoma"/>
        <family val="2"/>
      </rPr>
      <t>&gt;</t>
    </r>
    <r>
      <rPr>
        <b/>
        <sz val="13"/>
        <rFont val="Tahoma"/>
        <family val="2"/>
      </rPr>
      <t xml:space="preserve"> .75 but &lt; 1.00)</t>
    </r>
  </si>
  <si>
    <t>WCU Part-Time (No Benefits if &lt; .75 FTE)</t>
  </si>
  <si>
    <t>Materials and Supplies (computer for NSF Props)</t>
  </si>
  <si>
    <r>
      <t xml:space="preserve">Total Hours per Year = </t>
    </r>
    <r>
      <rPr>
        <b/>
        <sz val="11"/>
        <color indexed="8"/>
        <rFont val="Cambria"/>
        <family val="1"/>
      </rPr>
      <t>2080 (Possible 2496 hrs of effort w/extra comp 416 Effort Hours)</t>
    </r>
  </si>
  <si>
    <t>52 Weeks</t>
  </si>
  <si>
    <r>
      <rPr>
        <sz val="11"/>
        <color indexed="8"/>
        <rFont val="Cambria"/>
        <family val="1"/>
      </rPr>
      <t>Academic Year Hours =</t>
    </r>
    <r>
      <rPr>
        <b/>
        <sz val="11"/>
        <color indexed="8"/>
        <rFont val="Cambria"/>
        <family val="1"/>
      </rPr>
      <t xml:space="preserve"> 1560  Hrs</t>
    </r>
  </si>
  <si>
    <t>(Summer pay 9 month faculty only)</t>
  </si>
  <si>
    <t>Effort % Not related to grant</t>
  </si>
  <si>
    <t>Effort % Charged to grant</t>
  </si>
  <si>
    <t>Effort Percentage during Calendar year</t>
  </si>
  <si>
    <t>Effort % Cost Shared on grant</t>
  </si>
  <si>
    <t>Effort % (20% limit per Policy 22)</t>
  </si>
  <si>
    <t>Total effort %during 12 months (Cannot exceed 120%)</t>
  </si>
  <si>
    <t>Total Effort % &amp; dollars on grant (Grant paid /Cost Shared)</t>
  </si>
  <si>
    <t>Full FTE hrs per month</t>
  </si>
  <si>
    <t>Extra Comp calculation for 12 month</t>
  </si>
  <si>
    <t xml:space="preserve">  *12 Month Extra Compensation hrs</t>
  </si>
  <si>
    <t xml:space="preserve">  *12 Month Extra Compensation dollars</t>
  </si>
  <si>
    <t>12 month employee 2080 +416 =</t>
  </si>
  <si>
    <t>Expenditures incurred for services rendered by permanent and temporary employees and the related fringe benefits. Special employee awards and settlements, as well as compensation to board members, are also included in this expenditure group. For general government agencies, the funding source should dictate which category (Undesignated, Appropriated or Receipts) should be used to record these expenditures. Undesignated should be used when a cost allocation process allocates the expenditures to the appropriate funding source designation. For universities, this allocation is not required.</t>
  </si>
  <si>
    <t>EPA Salaries and Wages</t>
  </si>
  <si>
    <t>111010 EPA Regular Salaries</t>
  </si>
  <si>
    <t xml:space="preserve">This minor object includes base salary payments for personal services to full-time and part-time permanent and temporary employees occupying authorized, non-teaching, administrative, research, or other positions exempt from provisions of the State Personnel Act. </t>
  </si>
  <si>
    <t>115010 EPA Academic Salaries</t>
  </si>
  <si>
    <t>This minor object includes regular salary payments for personal services to full-time and part-time permanent and temporary employees occupying budgeted teaching positions exempt from provisions of the State Personnel Act.</t>
  </si>
  <si>
    <t>119110 EPA Salary Reserves</t>
  </si>
  <si>
    <t>This minor object is used for retaining budgeted reserves designated as salary increments for EPA employees. Budgetary reserves must be transferred to budgetary expenditure accounts prior to disbursement.</t>
  </si>
  <si>
    <t>SPA Salaries and Wages</t>
  </si>
  <si>
    <t>121010 SPA Regular Salaries</t>
  </si>
  <si>
    <t>This minor object includes base salary payments for personal services to full-time and part-time permanent and temporary employees occupying authorized positions subject to the State Personnel Act.</t>
  </si>
  <si>
    <t>123010 SPA LEO Salary/Wages</t>
  </si>
  <si>
    <t>Payments to law enforcement officers who have the power of arrest and receive and additional 5% in retirement</t>
  </si>
  <si>
    <t>129110 SPA Salary Reserves</t>
  </si>
  <si>
    <t xml:space="preserve">This minor object is used for retaining budgeted reserves designated as automatic and merit salary increments for SPA employees. Budgetary reserves must be transferred to budgetary expenditure accounts prior to disbursement. </t>
  </si>
  <si>
    <t>Temporary Salaries</t>
  </si>
  <si>
    <t>131010 Non-Student Regular Wages</t>
  </si>
  <si>
    <t>This minor object includes the hourly-rated wage payments to temporary non-student employees for personal services in non-teaching positions.</t>
  </si>
  <si>
    <t>135050 Student Regular Wages</t>
  </si>
  <si>
    <t xml:space="preserve">This minor object includes hourly-rated regular wage payments to temporary student-employees for personal services rendered in non-teaching positions. The person must be a student who is enrolled and regularly attending classes (to the extent required by the program of study for which enrollment exists) at one of the constituent institutions of The University of North Carolina. The primary status of the person as a "student" as opposed to an "employee" is dependent on whether the services rendered for the employer are primarily for sustenance while engaging in academic pursuits (thus student status is presumed) or primarily to earn a livelihood (thus employee status is presumed). Where the primary status of the person is that of a student and the secondary status is that of an employee, the person is exempt from FICA withholdings on wage payments received from The University, and The University is exempt from FICA matching on the wage payments. These exemptions from the FICA tax apply only to employment concurrent with school attendance; however, compensation for services performed during holidays and weekends within the academic year and summer terms and between consecutive terms, when classes are not scheduled, is exempt. Thus, the exemptions do not apply to employment during the summer unless the student is attending a concurrent summer term, even if the student was enrolled and regularly attending classes during the previous year and expects to return the following year. Also, exemptions do not apply if employee status is the primary status. </t>
  </si>
  <si>
    <t>Overtime Pay</t>
  </si>
  <si>
    <t>Supplements to Regular Wages</t>
  </si>
  <si>
    <t>141010 EPA Overtime Payments</t>
  </si>
  <si>
    <t xml:space="preserve"> This minor object includes overtime payments for personal services to full-time and part-time permanent and temporary employees occupying authorized non-teaching, administrative, research, or other positions exempt from provisions of the State Personnel Act. These payments are compensation for working in excess of a standard work week subject to the State wage-hour policy.</t>
  </si>
  <si>
    <t>141020 SPA Overtime Payments</t>
  </si>
  <si>
    <t xml:space="preserve"> This minor object includes overtime payments for personal services to full-time and part-time permanent and temporary employees occupying authorized positions subject to the State Personnel Act. These payments are compensation for working in excess of a standard workweek, subject to the State wage-hour policy. </t>
  </si>
  <si>
    <t>141030 Non-Student Overtime Payments</t>
  </si>
  <si>
    <t xml:space="preserve"> This minor object includes overtime payments to temporary non-student employees for personal services in non-teaching positions as compensation for working in excess of a standard work week subject to the State wage-hour policy.</t>
  </si>
  <si>
    <t>141060 Student Overtime Payments</t>
  </si>
  <si>
    <t xml:space="preserve"> This minor object includes overtime payments to temporary student employees for personal services in non-teaching positions as compensation for working in excess of a standard work week, subject to the State wage-hour policy.</t>
  </si>
  <si>
    <t>Dual Employment Wages (Permanent Employees Only)</t>
  </si>
  <si>
    <t>145010 EPA Employees On Loan</t>
  </si>
  <si>
    <t xml:space="preserve"> This minor object includes salary payments to full-time and part-time permanent and temporary employees occupying authorized non-teaching administrative, research, or other positions exempt from the State Personnel Act for services rendered to borrowing state agencies for which the original employing agency receives reimbursement. This minor object is used only when compensating employees subject to the State policy on dual employment.</t>
  </si>
  <si>
    <t>145020 SPA Employees On Loan</t>
  </si>
  <si>
    <t xml:space="preserve"> This minor object includes salary payments to full-time and part-time permanent and temporary employees occupying authorized positions subject to the State Personnel Act for services rendered to borrowing state agencies for which the original employing agency receives reimbursement. This minor object is used only when compensating employees subject to the State Policy on dual employment.</t>
  </si>
  <si>
    <t>145030 EPA Teachers On Loan</t>
  </si>
  <si>
    <t xml:space="preserve"> This minor object includes the salary payments to full-time and part-time permanent and temporary employees occupying budgeted teaching positions exempt from the State Personnel Act for services rendered to borrowing State agencies for which the original employing agency receives reimbursement. This minor object is used only when compensating employees subject to the State policy on dual employment.</t>
  </si>
  <si>
    <t>Longevity Pay (Permanent Employees Only)</t>
  </si>
  <si>
    <t>146010 SPA Longevity Payments</t>
  </si>
  <si>
    <t xml:space="preserve"> This minor object includes the special lump-sum annual payments to full-time and part-time permanent employees occupying authorized positions subject to the State Personnel Act for completing qualifying long-term service as State employees.</t>
  </si>
  <si>
    <t>Employee Benefit Costs</t>
  </si>
  <si>
    <t xml:space="preserve"> Employer's share of social security, retirement, medical insurance, disability, unemployment and worker's compensation paid on behalf of state employees. This account is also used for retaining budgeted reserves for staff benefits which must be transferred to expenditure accounts prior to disbursement. </t>
  </si>
  <si>
    <t>151010 Social Security</t>
  </si>
  <si>
    <t xml:space="preserve"> This minor object includes the institution's share of social security (or FICA) costs on taxable salaries and wages paid to covered employees.</t>
  </si>
  <si>
    <t>152020 State Retirement</t>
  </si>
  <si>
    <t xml:space="preserve"> This minor object includes the institution's share of state retirement plan costs on salaries paid to covered employees.</t>
  </si>
  <si>
    <t>153080 Law Officers’ Retirement</t>
  </si>
  <si>
    <t xml:space="preserve"> This minor object includes the institution's share of payments to the Law Enforcement Officers' Benefit and Retirement Fund on salaries paid to covered employees.</t>
  </si>
  <si>
    <t>WESTERN CAROLINA UNIVERSITY REVISED</t>
  </si>
  <si>
    <t>CLASSIFICATION OF EXPENDITURES</t>
  </si>
  <si>
    <t>Banner Expense Accounts</t>
  </si>
  <si>
    <t>Contracted Food Services</t>
  </si>
  <si>
    <r>
      <t xml:space="preserve">*Employees that are </t>
    </r>
    <r>
      <rPr>
        <b/>
        <u/>
        <sz val="14"/>
        <color rgb="FF1D497F"/>
        <rFont val="Calibri"/>
        <family val="2"/>
        <scheme val="minor"/>
      </rPr>
      <t>&gt;</t>
    </r>
    <r>
      <rPr>
        <b/>
        <sz val="14"/>
        <color rgb="FF1D497F"/>
        <rFont val="Calibri"/>
        <family val="2"/>
        <scheme val="minor"/>
      </rPr>
      <t xml:space="preserve"> .75 FTE, but less than 100% (i.e. work 30 or more hours per week, but less that 40 hours per week) for 3 or more months; he/she will be eligible for health care coverage under the affordable care act.  They do not participate in retirement.</t>
    </r>
  </si>
  <si>
    <t>FY16</t>
  </si>
  <si>
    <t>**The employee’s hours can be increased up to 40 per week if funding is available.</t>
  </si>
  <si>
    <t>FY17</t>
  </si>
  <si>
    <t>Law Enforcement Officers Only                                                                                             The rate for State Law Enforcement Officers includes 5% toward Supplemental Retirement Income and .01% for Qualified Excess Benefit Arrangement</t>
  </si>
  <si>
    <t>WCU EHRA NON-FACULTY &amp; 12 MONTH FACULTY (Optional Retirement)</t>
  </si>
  <si>
    <t>TOTAL EHRA NON-FACULTY &amp; 12 MONTH FACULTY</t>
  </si>
  <si>
    <t>WCU SHRA PERSONNEL                                          (State Retirement)</t>
  </si>
  <si>
    <t>TOTAL SHRA PERSONNEL</t>
  </si>
  <si>
    <t>FY18</t>
  </si>
  <si>
    <r>
      <t xml:space="preserve">The maximum allowable statutory rate (G.S. 138-6) for meals and lodging is </t>
    </r>
    <r>
      <rPr>
        <b/>
        <sz val="11"/>
        <rFont val="Times New Roman"/>
        <family val="1"/>
      </rPr>
      <t>$109.50</t>
    </r>
    <r>
      <rPr>
        <sz val="11"/>
        <rFont val="Times New Roman"/>
        <family val="1"/>
      </rPr>
      <t xml:space="preserve"> for in-state travel and </t>
    </r>
    <r>
      <rPr>
        <b/>
        <sz val="11"/>
        <rFont val="Times New Roman"/>
        <family val="1"/>
      </rPr>
      <t>$125.10</t>
    </r>
    <r>
      <rPr>
        <sz val="11"/>
        <rFont val="Times New Roman"/>
        <family val="1"/>
      </rPr>
      <t xml:space="preserve"> for out-of-state travel.  The payment of sales tax, lodging tax, local tax, or service fees applied to the cost of lodging is allowed in addition to the lodging rate and is to be paid as lodging expense.</t>
    </r>
  </si>
  <si>
    <t>This Template is password protected.  If changes are needed please call Ext. 3180</t>
  </si>
  <si>
    <t>2018-2019</t>
  </si>
  <si>
    <t>*Additional 0.9* tax on Medicare wages of $200,000 or more for wages below $200,000 the rate is 1.45% for Medicare only with a total rate of 7.65%</t>
  </si>
  <si>
    <t>7.65% on first $128,400, then 1.45% on wages in excess of $128,400</t>
  </si>
  <si>
    <t>2018 $128,400</t>
  </si>
  <si>
    <t>2017             $127,200</t>
  </si>
  <si>
    <t>2016              $118,500</t>
  </si>
  <si>
    <t>2015              $118,500</t>
  </si>
  <si>
    <t>FY19</t>
  </si>
  <si>
    <t>2018-5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</si>
</sst>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0.000%"/>
    <numFmt numFmtId="168" formatCode="0.0%"/>
    <numFmt numFmtId="169" formatCode="&quot;$&quot;#,##0.00"/>
    <numFmt numFmtId="170" formatCode="0.000"/>
    <numFmt numFmtId="171" formatCode="_(* #,##0_);_(* \(#,##0\);_(* &quot;-&quot;??_);_(@_)"/>
    <numFmt numFmtId="172" formatCode="#,##0.0000_);\(#,##0.0000\)"/>
    <numFmt numFmtId="173" formatCode="&quot;$&quot;#,##0.0000"/>
    <numFmt numFmtId="174" formatCode="0.0000"/>
    <numFmt numFmtId="175" formatCode="0.0000%"/>
    <numFmt numFmtId="176" formatCode="mm/dd/yy"/>
    <numFmt numFmtId="177" formatCode="_(* #,##0.0_);_(* \(#,##0.0\);_(* &quot;-&quot;??_);_(@_)"/>
    <numFmt numFmtId="178" formatCode="0;\-0;;@"/>
    <numFmt numFmtId="179" formatCode="0.00;\-0.00;;@"/>
    <numFmt numFmtId="180" formatCode="0;;;@"/>
    <numFmt numFmtId="181" formatCode="0;\-0;;\a"/>
  </numFmts>
  <fonts count="145" x14ac:knownFonts="1">
    <font>
      <sz val="11"/>
      <color theme="1"/>
      <name val="Calibri"/>
      <family val="2"/>
      <scheme val="minor"/>
    </font>
    <font>
      <sz val="10"/>
      <name val="Arial"/>
      <family val="2"/>
    </font>
    <font>
      <sz val="10"/>
      <name val="Arial"/>
      <family val="2"/>
    </font>
    <font>
      <sz val="12"/>
      <name val="Tahoma"/>
      <family val="2"/>
    </font>
    <font>
      <b/>
      <sz val="12"/>
      <name val="Tahoma"/>
      <family val="2"/>
    </font>
    <font>
      <b/>
      <sz val="12"/>
      <name val="Arial"/>
      <family val="2"/>
    </font>
    <font>
      <sz val="12"/>
      <name val="Arial"/>
      <family val="2"/>
    </font>
    <font>
      <sz val="12"/>
      <color indexed="8"/>
      <name val="Arial"/>
      <family val="2"/>
    </font>
    <font>
      <b/>
      <sz val="11.5"/>
      <name val="Arial"/>
      <family val="2"/>
    </font>
    <font>
      <b/>
      <sz val="11.25"/>
      <name val="Arial"/>
      <family val="2"/>
    </font>
    <font>
      <b/>
      <i/>
      <sz val="12"/>
      <name val="Tahoma"/>
      <family val="2"/>
    </font>
    <font>
      <b/>
      <i/>
      <sz val="11"/>
      <name val="Tahoma"/>
      <family val="2"/>
    </font>
    <font>
      <b/>
      <u/>
      <sz val="12"/>
      <name val="Tahoma"/>
      <family val="2"/>
    </font>
    <font>
      <b/>
      <sz val="14"/>
      <name val="Tahoma"/>
      <family val="2"/>
    </font>
    <font>
      <b/>
      <sz val="12"/>
      <color indexed="8"/>
      <name val="Times New Roman"/>
      <family val="1"/>
    </font>
    <font>
      <b/>
      <sz val="10"/>
      <name val="Tahoma"/>
      <family val="2"/>
    </font>
    <font>
      <b/>
      <sz val="14"/>
      <color indexed="8"/>
      <name val="Tahoma"/>
      <family val="2"/>
    </font>
    <font>
      <b/>
      <u/>
      <sz val="14"/>
      <name val="Tahoma"/>
      <family val="2"/>
    </font>
    <font>
      <sz val="10"/>
      <name val="Arial"/>
      <family val="2"/>
    </font>
    <font>
      <sz val="8"/>
      <name val="Verdana"/>
      <family val="2"/>
    </font>
    <font>
      <sz val="12"/>
      <name val="Tahoma"/>
      <family val="2"/>
    </font>
    <font>
      <b/>
      <sz val="11"/>
      <name val="Tahoma"/>
      <family val="2"/>
    </font>
    <font>
      <sz val="14"/>
      <name val="Arial"/>
      <family val="2"/>
    </font>
    <font>
      <b/>
      <sz val="10"/>
      <name val="Arial"/>
      <family val="2"/>
    </font>
    <font>
      <b/>
      <sz val="10"/>
      <color indexed="62"/>
      <name val="Arial"/>
      <family val="2"/>
    </font>
    <font>
      <i/>
      <sz val="10"/>
      <name val="Arial"/>
      <family val="2"/>
    </font>
    <font>
      <sz val="9"/>
      <name val="Arial"/>
      <family val="2"/>
    </font>
    <font>
      <i/>
      <sz val="10"/>
      <color indexed="62"/>
      <name val="Arial"/>
      <family val="2"/>
    </font>
    <font>
      <b/>
      <sz val="11"/>
      <name val="Times New Roman"/>
      <family val="1"/>
    </font>
    <font>
      <b/>
      <sz val="7"/>
      <name val="Times New Roman"/>
      <family val="1"/>
    </font>
    <font>
      <sz val="11"/>
      <name val="Times New Roman"/>
      <family val="1"/>
    </font>
    <font>
      <b/>
      <sz val="10"/>
      <name val="Times New Roman"/>
      <family val="1"/>
    </font>
    <font>
      <sz val="10"/>
      <name val="Times New Roman"/>
      <family val="1"/>
    </font>
    <font>
      <b/>
      <sz val="12"/>
      <name val="Times New Roman"/>
      <family val="1"/>
    </font>
    <font>
      <u/>
      <sz val="11"/>
      <name val="Times New Roman"/>
      <family val="1"/>
    </font>
    <font>
      <sz val="11"/>
      <name val="Symbol"/>
      <family val="1"/>
      <charset val="2"/>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0"/>
      <name val="Times New Roman"/>
      <family val="1"/>
    </font>
    <font>
      <i/>
      <sz val="10"/>
      <name val="Times New Roman"/>
      <family val="1"/>
    </font>
    <font>
      <i/>
      <u/>
      <sz val="10"/>
      <name val="Times New Roman"/>
      <family val="1"/>
    </font>
    <font>
      <b/>
      <i/>
      <sz val="14"/>
      <name val="Times New Roman"/>
      <family val="1"/>
    </font>
    <font>
      <b/>
      <i/>
      <sz val="11"/>
      <name val="Times New Roman"/>
      <family val="1"/>
    </font>
    <font>
      <b/>
      <sz val="9"/>
      <name val="Times New Roman"/>
      <family val="1"/>
    </font>
    <font>
      <b/>
      <u/>
      <sz val="10"/>
      <name val="Times New Roman"/>
      <family val="1"/>
    </font>
    <font>
      <b/>
      <sz val="8"/>
      <name val="Times New Roman"/>
      <family val="1"/>
    </font>
    <font>
      <i/>
      <sz val="11"/>
      <name val="Times New Roman"/>
      <family val="1"/>
    </font>
    <font>
      <sz val="10"/>
      <name val="Arial"/>
      <family val="2"/>
    </font>
    <font>
      <b/>
      <sz val="9"/>
      <name val="Arial"/>
      <family val="2"/>
    </font>
    <font>
      <sz val="8"/>
      <name val="Arial"/>
      <family val="2"/>
    </font>
    <font>
      <sz val="9"/>
      <color indexed="8"/>
      <name val="Arial"/>
      <family val="2"/>
    </font>
    <font>
      <sz val="8"/>
      <color indexed="8"/>
      <name val="Arial"/>
      <family val="2"/>
    </font>
    <font>
      <sz val="10"/>
      <color indexed="8"/>
      <name val="Arial"/>
      <family val="2"/>
    </font>
    <font>
      <b/>
      <sz val="10"/>
      <color indexed="8"/>
      <name val="Arial"/>
      <family val="2"/>
    </font>
    <font>
      <sz val="9"/>
      <name val="Helv"/>
    </font>
    <font>
      <b/>
      <u/>
      <sz val="9"/>
      <color indexed="81"/>
      <name val="Helv"/>
    </font>
    <font>
      <b/>
      <sz val="9"/>
      <color indexed="81"/>
      <name val="Helv"/>
    </font>
    <font>
      <sz val="9"/>
      <color indexed="81"/>
      <name val="Helv"/>
    </font>
    <font>
      <sz val="11"/>
      <color indexed="8"/>
      <name val="Cambria"/>
      <family val="1"/>
    </font>
    <font>
      <b/>
      <sz val="11"/>
      <color indexed="8"/>
      <name val="Cambria"/>
      <family val="1"/>
    </font>
    <font>
      <b/>
      <i/>
      <sz val="10"/>
      <color indexed="8"/>
      <name val="Arial"/>
      <family val="2"/>
    </font>
    <font>
      <sz val="10"/>
      <color indexed="8"/>
      <name val="Arial"/>
      <family val="2"/>
    </font>
    <font>
      <b/>
      <sz val="14"/>
      <color indexed="21"/>
      <name val="Arial"/>
      <family val="2"/>
    </font>
    <font>
      <sz val="8"/>
      <color indexed="21"/>
      <name val="Arial"/>
      <family val="2"/>
    </font>
    <font>
      <sz val="10"/>
      <color indexed="21"/>
      <name val="Arial"/>
      <family val="2"/>
    </font>
    <font>
      <b/>
      <sz val="10"/>
      <color indexed="10"/>
      <name val="Arial"/>
      <family val="2"/>
    </font>
    <font>
      <b/>
      <sz val="10"/>
      <color indexed="18"/>
      <name val="Arial"/>
      <family val="2"/>
    </font>
    <font>
      <i/>
      <sz val="10"/>
      <color indexed="8"/>
      <name val="Arial"/>
      <family val="2"/>
    </font>
    <font>
      <i/>
      <sz val="10"/>
      <color indexed="18"/>
      <name val="Arial"/>
      <family val="2"/>
    </font>
    <font>
      <b/>
      <sz val="10"/>
      <color indexed="8"/>
      <name val="Arial"/>
      <family val="2"/>
    </font>
    <font>
      <b/>
      <sz val="10"/>
      <color indexed="21"/>
      <name val="Arial"/>
      <family val="2"/>
    </font>
    <font>
      <sz val="11"/>
      <color indexed="62"/>
      <name val="Arial"/>
      <family val="2"/>
    </font>
    <font>
      <b/>
      <sz val="9"/>
      <color indexed="62"/>
      <name val="Helv"/>
    </font>
    <font>
      <sz val="9"/>
      <color indexed="62"/>
      <name val="Helv"/>
    </font>
    <font>
      <sz val="10"/>
      <color indexed="62"/>
      <name val="Arial"/>
      <family val="2"/>
    </font>
    <font>
      <sz val="10"/>
      <color indexed="62"/>
      <name val="Arial"/>
      <family val="2"/>
    </font>
    <font>
      <sz val="10"/>
      <color indexed="10"/>
      <name val="Arial"/>
      <family val="2"/>
    </font>
    <font>
      <b/>
      <sz val="10"/>
      <color indexed="46"/>
      <name val="Arial"/>
      <family val="2"/>
    </font>
    <font>
      <sz val="10"/>
      <color indexed="46"/>
      <name val="Arial"/>
      <family val="2"/>
    </font>
    <font>
      <b/>
      <sz val="10"/>
      <color indexed="81"/>
      <name val="Tahoma"/>
      <family val="2"/>
    </font>
    <font>
      <sz val="10"/>
      <color indexed="81"/>
      <name val="Tahoma"/>
      <family val="2"/>
    </font>
    <font>
      <b/>
      <sz val="8"/>
      <color indexed="81"/>
      <name val="Tahoma"/>
      <family val="2"/>
    </font>
    <font>
      <sz val="8"/>
      <color indexed="81"/>
      <name val="Tahoma"/>
      <family val="2"/>
    </font>
    <font>
      <b/>
      <sz val="8"/>
      <color indexed="20"/>
      <name val="Tahoma"/>
      <family val="2"/>
    </font>
    <font>
      <b/>
      <sz val="13"/>
      <name val="Tahoma"/>
      <family val="2"/>
    </font>
    <font>
      <sz val="9"/>
      <name val="Calibri"/>
      <family val="2"/>
    </font>
    <font>
      <b/>
      <sz val="9"/>
      <name val="Calibri"/>
      <family val="2"/>
    </font>
    <font>
      <sz val="8"/>
      <name val="Calibri"/>
      <family val="2"/>
    </font>
    <font>
      <b/>
      <sz val="10"/>
      <name val="Arial Narrow"/>
      <family val="2"/>
    </font>
    <font>
      <sz val="13"/>
      <name val="Tahoma"/>
      <family val="2"/>
    </font>
    <font>
      <b/>
      <u/>
      <sz val="13"/>
      <name val="Tahoma"/>
      <family val="2"/>
    </font>
    <font>
      <sz val="11"/>
      <color theme="1"/>
      <name val="Calibri"/>
      <family val="2"/>
      <scheme val="minor"/>
    </font>
    <font>
      <sz val="12"/>
      <color theme="1"/>
      <name val="Calibri"/>
      <family val="2"/>
      <scheme val="minor"/>
    </font>
    <font>
      <sz val="9"/>
      <name val="Calibri"/>
      <family val="2"/>
      <scheme val="minor"/>
    </font>
    <font>
      <b/>
      <sz val="11"/>
      <color theme="1"/>
      <name val="Calibri"/>
      <family val="2"/>
      <scheme val="minor"/>
    </font>
    <font>
      <b/>
      <sz val="14"/>
      <color rgb="FF1F497D"/>
      <name val="Calibri"/>
      <family val="2"/>
      <scheme val="minor"/>
    </font>
    <font>
      <sz val="9"/>
      <color rgb="FF000000"/>
      <name val="Arial"/>
      <family val="2"/>
    </font>
    <font>
      <sz val="8"/>
      <color rgb="FF000000"/>
      <name val="Arial"/>
      <family val="2"/>
    </font>
    <font>
      <sz val="9"/>
      <color theme="1"/>
      <name val="Arial"/>
      <family val="2"/>
    </font>
    <font>
      <b/>
      <sz val="9"/>
      <color theme="1"/>
      <name val="Arial"/>
      <family val="2"/>
    </font>
    <font>
      <b/>
      <sz val="8"/>
      <color theme="1"/>
      <name val="Arial"/>
      <family val="2"/>
    </font>
    <font>
      <b/>
      <sz val="10"/>
      <color theme="1"/>
      <name val="Arial"/>
      <family val="2"/>
    </font>
    <font>
      <sz val="12"/>
      <color theme="1"/>
      <name val="Arial"/>
      <family val="2"/>
    </font>
    <font>
      <sz val="11"/>
      <color theme="1"/>
      <name val="Cambria"/>
      <family val="1"/>
      <scheme val="major"/>
    </font>
    <font>
      <b/>
      <i/>
      <sz val="11"/>
      <color theme="1"/>
      <name val="Cambria"/>
      <family val="1"/>
      <scheme val="major"/>
    </font>
    <font>
      <b/>
      <sz val="11"/>
      <color theme="1"/>
      <name val="Cambria"/>
      <family val="1"/>
      <scheme val="major"/>
    </font>
    <font>
      <b/>
      <sz val="10"/>
      <color theme="1"/>
      <name val="Cambria"/>
      <family val="1"/>
      <scheme val="major"/>
    </font>
    <font>
      <b/>
      <i/>
      <sz val="10"/>
      <color theme="1"/>
      <name val="Cambria"/>
      <family val="1"/>
      <scheme val="major"/>
    </font>
    <font>
      <b/>
      <i/>
      <sz val="10.5"/>
      <color theme="1"/>
      <name val="Cambria"/>
      <family val="1"/>
      <scheme val="major"/>
    </font>
    <font>
      <sz val="10"/>
      <color theme="1"/>
      <name val="Cambria"/>
      <family val="1"/>
      <scheme val="major"/>
    </font>
    <font>
      <b/>
      <sz val="11"/>
      <color rgb="FF000000"/>
      <name val="Cambria"/>
      <family val="1"/>
      <scheme val="major"/>
    </font>
    <font>
      <sz val="9"/>
      <color theme="1"/>
      <name val="Calibri"/>
      <family val="2"/>
      <scheme val="minor"/>
    </font>
    <font>
      <b/>
      <sz val="9"/>
      <name val="Calibri"/>
      <family val="2"/>
      <scheme val="minor"/>
    </font>
    <font>
      <b/>
      <i/>
      <sz val="9"/>
      <name val="Calibri"/>
      <family val="2"/>
      <scheme val="minor"/>
    </font>
    <font>
      <sz val="8"/>
      <name val="Calibri"/>
      <family val="2"/>
      <scheme val="minor"/>
    </font>
    <font>
      <b/>
      <sz val="10"/>
      <name val="Calibri"/>
      <family val="2"/>
      <scheme val="minor"/>
    </font>
    <font>
      <b/>
      <sz val="14"/>
      <name val="Calibri"/>
      <family val="2"/>
      <scheme val="minor"/>
    </font>
    <font>
      <b/>
      <sz val="14"/>
      <color theme="1"/>
      <name val="Calibri"/>
      <family val="2"/>
      <scheme val="minor"/>
    </font>
    <font>
      <sz val="10"/>
      <name val="Calibri"/>
      <family val="2"/>
      <scheme val="minor"/>
    </font>
    <font>
      <b/>
      <sz val="9"/>
      <color theme="1"/>
      <name val="Calibri"/>
      <family val="2"/>
      <scheme val="minor"/>
    </font>
    <font>
      <b/>
      <sz val="10"/>
      <color theme="1"/>
      <name val="Calibri"/>
      <family val="2"/>
      <scheme val="minor"/>
    </font>
    <font>
      <sz val="12"/>
      <name val="Calibri"/>
      <family val="2"/>
      <scheme val="minor"/>
    </font>
    <font>
      <b/>
      <i/>
      <sz val="11"/>
      <color rgb="FF7030A0"/>
      <name val="Cambria"/>
      <family val="1"/>
      <scheme val="major"/>
    </font>
    <font>
      <b/>
      <i/>
      <sz val="11"/>
      <name val="Cambria"/>
      <family val="1"/>
      <scheme val="major"/>
    </font>
    <font>
      <b/>
      <sz val="9"/>
      <color theme="1"/>
      <name val="Cambria"/>
      <family val="1"/>
      <scheme val="major"/>
    </font>
    <font>
      <sz val="12"/>
      <color theme="1"/>
      <name val="Cambria"/>
      <family val="1"/>
      <scheme val="major"/>
    </font>
    <font>
      <b/>
      <sz val="12"/>
      <color theme="1"/>
      <name val="Cambria"/>
      <family val="1"/>
      <scheme val="major"/>
    </font>
    <font>
      <b/>
      <sz val="7.5"/>
      <color theme="1"/>
      <name val="Arial"/>
      <family val="2"/>
    </font>
    <font>
      <sz val="10"/>
      <color rgb="FF000000"/>
      <name val="Arial"/>
      <family val="2"/>
    </font>
    <font>
      <sz val="12"/>
      <color rgb="FF000000"/>
      <name val="Arial"/>
      <family val="2"/>
    </font>
    <font>
      <sz val="7.5"/>
      <color rgb="FF000000"/>
      <name val="Arial"/>
      <family val="2"/>
    </font>
    <font>
      <sz val="11.5"/>
      <color theme="1"/>
      <name val="Calibri"/>
      <family val="2"/>
      <scheme val="minor"/>
    </font>
    <font>
      <b/>
      <sz val="11.5"/>
      <color theme="1"/>
      <name val="Calibri"/>
      <family val="2"/>
      <scheme val="minor"/>
    </font>
    <font>
      <u/>
      <sz val="14"/>
      <color theme="1"/>
      <name val="Calibri"/>
      <family val="2"/>
      <scheme val="minor"/>
    </font>
    <font>
      <b/>
      <i/>
      <sz val="14"/>
      <color theme="1"/>
      <name val="Calibri"/>
      <family val="2"/>
      <scheme val="minor"/>
    </font>
    <font>
      <b/>
      <i/>
      <sz val="14"/>
      <color rgb="FF7030A0"/>
      <name val="Calibri"/>
      <family val="2"/>
      <scheme val="minor"/>
    </font>
    <font>
      <sz val="14"/>
      <color rgb="FF7030A0"/>
      <name val="Calibri"/>
      <family val="2"/>
      <scheme val="minor"/>
    </font>
    <font>
      <b/>
      <u/>
      <sz val="18"/>
      <color rgb="FF7030A0"/>
      <name val="Calibri"/>
      <family val="2"/>
      <scheme val="minor"/>
    </font>
    <font>
      <b/>
      <u/>
      <sz val="16"/>
      <color rgb="FF7030A0"/>
      <name val="Arial"/>
      <family val="2"/>
    </font>
    <font>
      <b/>
      <sz val="14"/>
      <color rgb="FF7030A0"/>
      <name val="Calibri"/>
      <family val="2"/>
      <scheme val="minor"/>
    </font>
    <font>
      <b/>
      <sz val="14"/>
      <color rgb="FF1D497F"/>
      <name val="Calibri"/>
      <family val="2"/>
      <scheme val="minor"/>
    </font>
    <font>
      <b/>
      <u/>
      <sz val="14"/>
      <color rgb="FF1D497F"/>
      <name val="Calibri"/>
      <family val="2"/>
      <scheme val="minor"/>
    </font>
  </fonts>
  <fills count="28">
    <fill>
      <patternFill patternType="none"/>
    </fill>
    <fill>
      <patternFill patternType="gray125"/>
    </fill>
    <fill>
      <patternFill patternType="gray0625"/>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B2B2B2"/>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1" tint="0.14999847407452621"/>
        <bgColor indexed="64"/>
      </patternFill>
    </fill>
  </fills>
  <borders count="113">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thick">
        <color indexed="10"/>
      </left>
      <right style="thick">
        <color indexed="10"/>
      </right>
      <top style="thick">
        <color indexed="10"/>
      </top>
      <bottom style="thin">
        <color indexed="64"/>
      </bottom>
      <diagonal/>
    </border>
    <border>
      <left style="thick">
        <color indexed="10"/>
      </left>
      <right style="thick">
        <color indexed="10"/>
      </right>
      <top style="thin">
        <color indexed="64"/>
      </top>
      <bottom style="thick">
        <color indexed="1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bottom/>
      <diagonal/>
    </border>
    <border>
      <left style="thick">
        <color indexed="64"/>
      </left>
      <right style="hair">
        <color indexed="64"/>
      </right>
      <top style="hair">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medium">
        <color theme="4"/>
      </left>
      <right/>
      <top/>
      <bottom/>
      <diagonal/>
    </border>
    <border>
      <left/>
      <right style="medium">
        <color theme="4"/>
      </right>
      <top/>
      <bottom/>
      <diagonal/>
    </border>
    <border>
      <left/>
      <right style="medium">
        <color theme="3" tint="0.39994506668294322"/>
      </right>
      <top/>
      <bottom style="thin">
        <color indexed="64"/>
      </bottom>
      <diagonal/>
    </border>
    <border>
      <left style="medium">
        <color theme="3" tint="0.39994506668294322"/>
      </left>
      <right/>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top/>
      <bottom style="double">
        <color indexed="64"/>
      </bottom>
      <diagonal/>
    </border>
    <border>
      <left style="medium">
        <color theme="4"/>
      </left>
      <right/>
      <top style="medium">
        <color indexed="64"/>
      </top>
      <bottom/>
      <diagonal/>
    </border>
    <border>
      <left/>
      <right style="medium">
        <color theme="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s>
  <cellStyleXfs count="21">
    <xf numFmtId="0" fontId="0" fillId="0" borderId="0"/>
    <xf numFmtId="43" fontId="94" fillId="0" borderId="0" applyFont="0" applyFill="0" applyBorder="0" applyAlignment="0" applyProtection="0"/>
    <xf numFmtId="43" fontId="1" fillId="0" borderId="0" applyFont="0" applyFill="0" applyBorder="0" applyAlignment="0" applyProtection="0"/>
    <xf numFmtId="44" fontId="9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8" fillId="0" borderId="0"/>
    <xf numFmtId="0" fontId="1" fillId="0" borderId="0"/>
    <xf numFmtId="0" fontId="50" fillId="0" borderId="0"/>
    <xf numFmtId="0" fontId="95" fillId="0" borderId="0"/>
    <xf numFmtId="0" fontId="57" fillId="0" borderId="0"/>
    <xf numFmtId="9" fontId="9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 fontId="96" fillId="2" borderId="1">
      <alignment horizontal="center"/>
    </xf>
    <xf numFmtId="43" fontId="1" fillId="0" borderId="0" applyBorder="0" applyAlignment="0" applyProtection="0"/>
  </cellStyleXfs>
  <cellXfs count="1616">
    <xf numFmtId="0" fontId="0" fillId="0" borderId="0" xfId="0"/>
    <xf numFmtId="164" fontId="3" fillId="0" borderId="0" xfId="8" applyNumberFormat="1" applyFont="1" applyFill="1"/>
    <xf numFmtId="0" fontId="3" fillId="0" borderId="0" xfId="8" applyFont="1" applyFill="1"/>
    <xf numFmtId="0" fontId="3" fillId="0" borderId="0" xfId="8" applyFont="1" applyFill="1" applyBorder="1"/>
    <xf numFmtId="0" fontId="3" fillId="0" borderId="0" xfId="8" applyFont="1" applyBorder="1"/>
    <xf numFmtId="0" fontId="1" fillId="0" borderId="0" xfId="8"/>
    <xf numFmtId="0" fontId="0" fillId="0" borderId="0" xfId="0" applyAlignment="1">
      <alignment vertical="center"/>
    </xf>
    <xf numFmtId="0" fontId="3" fillId="0" borderId="0" xfId="8" applyFont="1" applyAlignment="1" applyProtection="1">
      <alignment vertical="top" wrapText="1"/>
      <protection locked="0"/>
    </xf>
    <xf numFmtId="0" fontId="3" fillId="0" borderId="0" xfId="8" applyFont="1" applyBorder="1" applyProtection="1">
      <protection locked="0"/>
    </xf>
    <xf numFmtId="164" fontId="3" fillId="0" borderId="0" xfId="8" applyNumberFormat="1" applyFont="1" applyBorder="1" applyProtection="1">
      <protection locked="0"/>
    </xf>
    <xf numFmtId="165" fontId="3" fillId="0" borderId="0" xfId="4" applyNumberFormat="1" applyFont="1" applyFill="1" applyBorder="1" applyProtection="1"/>
    <xf numFmtId="164" fontId="3" fillId="0" borderId="0" xfId="8" applyNumberFormat="1" applyFont="1" applyBorder="1" applyProtection="1"/>
    <xf numFmtId="164" fontId="3" fillId="0" borderId="0" xfId="8" applyNumberFormat="1" applyFont="1" applyFill="1" applyBorder="1" applyProtection="1">
      <protection locked="0"/>
    </xf>
    <xf numFmtId="164" fontId="3" fillId="0" borderId="0" xfId="8" applyNumberFormat="1" applyFont="1" applyFill="1" applyBorder="1" applyProtection="1"/>
    <xf numFmtId="165" fontId="3" fillId="0" borderId="0" xfId="4" applyNumberFormat="1" applyFont="1" applyBorder="1"/>
    <xf numFmtId="165" fontId="3" fillId="13" borderId="2" xfId="4" applyNumberFormat="1" applyFont="1" applyFill="1" applyBorder="1" applyProtection="1"/>
    <xf numFmtId="165" fontId="3" fillId="14" borderId="3" xfId="4" applyNumberFormat="1" applyFont="1" applyFill="1" applyBorder="1" applyProtection="1"/>
    <xf numFmtId="165" fontId="3" fillId="13" borderId="4" xfId="4" applyNumberFormat="1" applyFont="1" applyFill="1" applyBorder="1" applyProtection="1"/>
    <xf numFmtId="165" fontId="3" fillId="14" borderId="5" xfId="4" applyNumberFormat="1" applyFont="1" applyFill="1" applyBorder="1" applyProtection="1"/>
    <xf numFmtId="165" fontId="3" fillId="0" borderId="6" xfId="4" applyNumberFormat="1" applyFont="1" applyFill="1" applyBorder="1" applyProtection="1"/>
    <xf numFmtId="165" fontId="3" fillId="0" borderId="6" xfId="4" applyNumberFormat="1" applyFont="1" applyBorder="1" applyProtection="1"/>
    <xf numFmtId="165" fontId="3" fillId="0" borderId="6" xfId="4" applyNumberFormat="1" applyFont="1" applyBorder="1"/>
    <xf numFmtId="164" fontId="3" fillId="15" borderId="3" xfId="8" applyNumberFormat="1" applyFont="1" applyFill="1" applyBorder="1" applyProtection="1"/>
    <xf numFmtId="165" fontId="3" fillId="0" borderId="7" xfId="4" applyNumberFormat="1" applyFont="1" applyFill="1" applyBorder="1" applyProtection="1"/>
    <xf numFmtId="165" fontId="3" fillId="0" borderId="8" xfId="4" applyNumberFormat="1" applyFont="1" applyFill="1" applyBorder="1" applyProtection="1"/>
    <xf numFmtId="165" fontId="3" fillId="4" borderId="6" xfId="4" applyNumberFormat="1" applyFont="1" applyFill="1" applyBorder="1" applyProtection="1"/>
    <xf numFmtId="165" fontId="3" fillId="13" borderId="9" xfId="4" applyNumberFormat="1" applyFont="1" applyFill="1" applyBorder="1" applyProtection="1"/>
    <xf numFmtId="165" fontId="3" fillId="15" borderId="5" xfId="4" applyNumberFormat="1" applyFont="1" applyFill="1" applyBorder="1" applyProtection="1"/>
    <xf numFmtId="0" fontId="5" fillId="13" borderId="6" xfId="8" applyFont="1" applyFill="1" applyBorder="1" applyAlignment="1" applyProtection="1">
      <alignment vertical="center"/>
    </xf>
    <xf numFmtId="1" fontId="5" fillId="13" borderId="5" xfId="8" applyNumberFormat="1" applyFont="1" applyFill="1" applyBorder="1" applyAlignment="1" applyProtection="1"/>
    <xf numFmtId="1" fontId="5" fillId="13" borderId="6" xfId="8" applyNumberFormat="1" applyFont="1" applyFill="1" applyBorder="1" applyAlignment="1" applyProtection="1"/>
    <xf numFmtId="49" fontId="5" fillId="13" borderId="6" xfId="8" applyNumberFormat="1" applyFont="1" applyFill="1" applyBorder="1" applyAlignment="1" applyProtection="1">
      <alignment horizontal="center"/>
    </xf>
    <xf numFmtId="49" fontId="5" fillId="13" borderId="6" xfId="8" applyNumberFormat="1" applyFont="1" applyFill="1" applyBorder="1" applyAlignment="1" applyProtection="1">
      <alignment horizontal="right"/>
    </xf>
    <xf numFmtId="49" fontId="5" fillId="13" borderId="5" xfId="8" applyNumberFormat="1" applyFont="1" applyFill="1" applyBorder="1" applyAlignment="1" applyProtection="1">
      <alignment horizontal="right"/>
    </xf>
    <xf numFmtId="49" fontId="9" fillId="13" borderId="6" xfId="8" applyNumberFormat="1" applyFont="1" applyFill="1" applyBorder="1" applyAlignment="1" applyProtection="1">
      <alignment horizontal="right"/>
    </xf>
    <xf numFmtId="0" fontId="3" fillId="13" borderId="2" xfId="8" applyFont="1" applyFill="1" applyBorder="1" applyAlignment="1" applyProtection="1"/>
    <xf numFmtId="0" fontId="3" fillId="0" borderId="0" xfId="8" applyFont="1" applyFill="1" applyBorder="1" applyProtection="1"/>
    <xf numFmtId="0" fontId="4" fillId="0" borderId="6" xfId="8" applyFont="1" applyBorder="1" applyAlignment="1" applyProtection="1">
      <alignment horizontal="center"/>
    </xf>
    <xf numFmtId="0" fontId="3" fillId="0" borderId="0" xfId="8" applyFont="1" applyBorder="1" applyProtection="1"/>
    <xf numFmtId="0" fontId="3" fillId="0" borderId="6" xfId="8" applyFont="1" applyBorder="1" applyAlignment="1" applyProtection="1">
      <alignment horizontal="center"/>
    </xf>
    <xf numFmtId="165" fontId="3" fillId="13" borderId="10" xfId="4" applyNumberFormat="1" applyFont="1" applyFill="1" applyBorder="1" applyProtection="1"/>
    <xf numFmtId="165" fontId="3" fillId="13" borderId="11" xfId="4" applyNumberFormat="1" applyFont="1" applyFill="1" applyBorder="1" applyProtection="1"/>
    <xf numFmtId="49" fontId="5" fillId="13" borderId="12" xfId="8" applyNumberFormat="1" applyFont="1" applyFill="1" applyBorder="1" applyAlignment="1" applyProtection="1">
      <alignment horizontal="right"/>
    </xf>
    <xf numFmtId="49" fontId="5" fillId="13" borderId="12" xfId="8" applyNumberFormat="1" applyFont="1" applyFill="1" applyBorder="1" applyAlignment="1" applyProtection="1"/>
    <xf numFmtId="49" fontId="6" fillId="13" borderId="12" xfId="8" applyNumberFormat="1" applyFont="1" applyFill="1" applyBorder="1" applyAlignment="1" applyProtection="1"/>
    <xf numFmtId="0" fontId="3" fillId="13" borderId="10" xfId="8" applyFont="1" applyFill="1" applyBorder="1" applyProtection="1"/>
    <xf numFmtId="0" fontId="3" fillId="14" borderId="7" xfId="8" applyFont="1" applyFill="1" applyBorder="1" applyProtection="1"/>
    <xf numFmtId="9" fontId="3" fillId="5" borderId="6" xfId="15" applyFont="1" applyFill="1" applyBorder="1" applyProtection="1"/>
    <xf numFmtId="0" fontId="3" fillId="0" borderId="6" xfId="8" applyFont="1" applyFill="1" applyBorder="1" applyProtection="1"/>
    <xf numFmtId="0" fontId="4" fillId="0" borderId="6" xfId="8" applyFont="1" applyFill="1" applyBorder="1" applyAlignment="1" applyProtection="1">
      <alignment horizontal="center"/>
    </xf>
    <xf numFmtId="0" fontId="3" fillId="0" borderId="6" xfId="8" applyFont="1" applyBorder="1" applyProtection="1"/>
    <xf numFmtId="164" fontId="3" fillId="0" borderId="6" xfId="8" applyNumberFormat="1" applyFont="1" applyFill="1" applyBorder="1" applyProtection="1"/>
    <xf numFmtId="164" fontId="4" fillId="0" borderId="6" xfId="8" applyNumberFormat="1" applyFont="1" applyBorder="1" applyAlignment="1" applyProtection="1">
      <alignment horizontal="center"/>
    </xf>
    <xf numFmtId="164" fontId="3" fillId="0" borderId="6" xfId="8" applyNumberFormat="1" applyFont="1" applyBorder="1" applyProtection="1"/>
    <xf numFmtId="44" fontId="3" fillId="0" borderId="6" xfId="4" applyNumberFormat="1" applyFont="1" applyBorder="1" applyAlignment="1" applyProtection="1">
      <alignment horizontal="center" vertical="center"/>
      <protection locked="0"/>
    </xf>
    <xf numFmtId="164" fontId="4" fillId="14" borderId="5" xfId="8" applyNumberFormat="1" applyFont="1" applyFill="1" applyBorder="1" applyAlignment="1" applyProtection="1">
      <alignment horizontal="center" wrapText="1"/>
    </xf>
    <xf numFmtId="0" fontId="3" fillId="0" borderId="12" xfId="8" applyFont="1" applyBorder="1" applyProtection="1">
      <protection locked="0"/>
    </xf>
    <xf numFmtId="165" fontId="3" fillId="0" borderId="2" xfId="4" applyNumberFormat="1" applyFont="1" applyBorder="1"/>
    <xf numFmtId="0" fontId="3" fillId="0" borderId="12" xfId="8" applyFont="1" applyFill="1" applyBorder="1" applyProtection="1"/>
    <xf numFmtId="0" fontId="3" fillId="0" borderId="2" xfId="8" applyFont="1" applyFill="1" applyBorder="1" applyProtection="1"/>
    <xf numFmtId="0" fontId="3" fillId="0" borderId="12" xfId="8" applyFont="1" applyBorder="1" applyProtection="1"/>
    <xf numFmtId="0" fontId="3" fillId="0" borderId="2" xfId="8" applyFont="1" applyBorder="1" applyProtection="1"/>
    <xf numFmtId="165" fontId="3" fillId="5" borderId="2" xfId="4" applyNumberFormat="1" applyFont="1" applyFill="1" applyBorder="1" applyProtection="1"/>
    <xf numFmtId="165" fontId="3" fillId="5" borderId="9" xfId="4" applyNumberFormat="1" applyFont="1" applyFill="1" applyBorder="1" applyProtection="1"/>
    <xf numFmtId="165" fontId="3" fillId="5" borderId="4" xfId="4" applyNumberFormat="1" applyFont="1" applyFill="1" applyBorder="1" applyProtection="1"/>
    <xf numFmtId="166" fontId="3" fillId="4" borderId="6" xfId="15" applyNumberFormat="1" applyFont="1" applyFill="1" applyBorder="1" applyAlignment="1" applyProtection="1">
      <alignment horizontal="center"/>
    </xf>
    <xf numFmtId="164" fontId="4" fillId="0" borderId="6" xfId="8" applyNumberFormat="1" applyFont="1" applyBorder="1" applyAlignment="1" applyProtection="1"/>
    <xf numFmtId="9" fontId="11" fillId="0" borderId="6" xfId="15" applyFont="1" applyBorder="1" applyProtection="1"/>
    <xf numFmtId="0" fontId="3" fillId="0" borderId="0" xfId="8" applyFont="1" applyBorder="1" applyAlignment="1" applyProtection="1">
      <alignment vertical="center"/>
    </xf>
    <xf numFmtId="0" fontId="4" fillId="0" borderId="12" xfId="8" applyFont="1" applyBorder="1" applyProtection="1"/>
    <xf numFmtId="165" fontId="3" fillId="0" borderId="0" xfId="4" applyNumberFormat="1" applyFont="1" applyBorder="1" applyProtection="1"/>
    <xf numFmtId="0" fontId="4" fillId="0" borderId="6" xfId="8" applyFont="1" applyBorder="1" applyAlignment="1" applyProtection="1">
      <alignment vertical="center"/>
    </xf>
    <xf numFmtId="165" fontId="3" fillId="0" borderId="6" xfId="4" applyNumberFormat="1" applyFont="1" applyBorder="1" applyAlignment="1" applyProtection="1">
      <alignment horizontal="center"/>
    </xf>
    <xf numFmtId="164" fontId="4" fillId="0" borderId="6" xfId="8" applyNumberFormat="1" applyFont="1" applyBorder="1" applyAlignment="1" applyProtection="1">
      <alignment vertical="center"/>
    </xf>
    <xf numFmtId="9" fontId="3" fillId="0" borderId="6" xfId="15" applyFont="1" applyBorder="1" applyProtection="1"/>
    <xf numFmtId="0" fontId="3" fillId="14" borderId="3" xfId="8" applyFont="1" applyFill="1" applyBorder="1" applyProtection="1"/>
    <xf numFmtId="0" fontId="3" fillId="3" borderId="1" xfId="8" applyFont="1" applyFill="1" applyBorder="1" applyProtection="1"/>
    <xf numFmtId="0" fontId="3" fillId="3" borderId="13" xfId="8" applyFont="1" applyFill="1" applyBorder="1" applyProtection="1"/>
    <xf numFmtId="165" fontId="3" fillId="0" borderId="12" xfId="4" applyNumberFormat="1" applyFont="1" applyBorder="1" applyProtection="1"/>
    <xf numFmtId="165" fontId="3" fillId="0" borderId="2" xfId="4" applyNumberFormat="1" applyFont="1" applyBorder="1" applyProtection="1"/>
    <xf numFmtId="44" fontId="3" fillId="0" borderId="6" xfId="4" applyFont="1" applyBorder="1" applyProtection="1"/>
    <xf numFmtId="0" fontId="10" fillId="0" borderId="0" xfId="8" applyFont="1" applyBorder="1" applyProtection="1"/>
    <xf numFmtId="164" fontId="3" fillId="14" borderId="3" xfId="8" applyNumberFormat="1" applyFont="1" applyFill="1" applyBorder="1" applyProtection="1"/>
    <xf numFmtId="0" fontId="3" fillId="0" borderId="0" xfId="8" applyFont="1" applyBorder="1" applyAlignment="1" applyProtection="1">
      <alignment wrapText="1"/>
    </xf>
    <xf numFmtId="0" fontId="3" fillId="15" borderId="3" xfId="8" applyFont="1" applyFill="1" applyBorder="1" applyProtection="1"/>
    <xf numFmtId="0" fontId="0" fillId="15" borderId="3" xfId="0" applyFill="1" applyBorder="1" applyProtection="1"/>
    <xf numFmtId="0" fontId="3" fillId="15" borderId="3" xfId="8" applyFont="1" applyFill="1" applyBorder="1" applyAlignment="1" applyProtection="1">
      <alignment horizontal="right"/>
    </xf>
    <xf numFmtId="0" fontId="1" fillId="15" borderId="3" xfId="8" applyFill="1" applyBorder="1" applyProtection="1"/>
    <xf numFmtId="0" fontId="3" fillId="0" borderId="7" xfId="8" applyFont="1" applyFill="1" applyBorder="1" applyProtection="1"/>
    <xf numFmtId="164" fontId="3" fillId="13" borderId="10" xfId="8" applyNumberFormat="1" applyFont="1" applyFill="1" applyBorder="1" applyProtection="1"/>
    <xf numFmtId="0" fontId="6" fillId="13" borderId="14" xfId="8" applyFont="1" applyFill="1" applyBorder="1" applyProtection="1"/>
    <xf numFmtId="0" fontId="1" fillId="13" borderId="7" xfId="8" applyFill="1" applyBorder="1" applyProtection="1"/>
    <xf numFmtId="49" fontId="5" fillId="0" borderId="8" xfId="8" applyNumberFormat="1" applyFont="1" applyFill="1" applyBorder="1" applyAlignment="1" applyProtection="1"/>
    <xf numFmtId="164" fontId="3" fillId="0" borderId="7" xfId="8" applyNumberFormat="1" applyFont="1" applyFill="1" applyBorder="1" applyProtection="1"/>
    <xf numFmtId="0" fontId="5" fillId="0" borderId="15" xfId="8" applyFont="1" applyFill="1" applyBorder="1" applyAlignment="1" applyProtection="1">
      <alignment vertical="top" wrapText="1"/>
    </xf>
    <xf numFmtId="49" fontId="5" fillId="0" borderId="0" xfId="8" applyNumberFormat="1" applyFont="1" applyFill="1" applyBorder="1" applyAlignment="1" applyProtection="1"/>
    <xf numFmtId="49" fontId="6" fillId="0" borderId="0" xfId="8" applyNumberFormat="1" applyFont="1" applyFill="1" applyBorder="1" applyAlignment="1" applyProtection="1"/>
    <xf numFmtId="49" fontId="6" fillId="0" borderId="0" xfId="8" applyNumberFormat="1" applyFont="1" applyBorder="1" applyAlignment="1" applyProtection="1"/>
    <xf numFmtId="49" fontId="7" fillId="0" borderId="0" xfId="0" applyNumberFormat="1" applyFont="1" applyAlignment="1" applyProtection="1"/>
    <xf numFmtId="0" fontId="1" fillId="0" borderId="0" xfId="8" applyBorder="1" applyProtection="1"/>
    <xf numFmtId="165" fontId="3" fillId="16" borderId="6" xfId="4" applyNumberFormat="1" applyFont="1" applyFill="1" applyBorder="1" applyProtection="1">
      <protection locked="0"/>
    </xf>
    <xf numFmtId="0" fontId="0" fillId="0" borderId="6" xfId="0" applyBorder="1" applyProtection="1"/>
    <xf numFmtId="9" fontId="3" fillId="0" borderId="2" xfId="15" applyFont="1" applyBorder="1" applyProtection="1"/>
    <xf numFmtId="9" fontId="3" fillId="0" borderId="12" xfId="15" applyFont="1" applyBorder="1" applyProtection="1"/>
    <xf numFmtId="165" fontId="3" fillId="16" borderId="0" xfId="4" applyNumberFormat="1" applyFont="1" applyFill="1" applyBorder="1" applyProtection="1">
      <protection locked="0"/>
    </xf>
    <xf numFmtId="0" fontId="3" fillId="14" borderId="5" xfId="8" applyFont="1" applyFill="1" applyBorder="1" applyAlignment="1" applyProtection="1">
      <alignment horizontal="center"/>
    </xf>
    <xf numFmtId="9" fontId="11" fillId="0" borderId="6" xfId="15" applyFont="1" applyBorder="1" applyAlignment="1" applyProtection="1">
      <alignment horizontal="center"/>
    </xf>
    <xf numFmtId="165" fontId="3" fillId="13" borderId="5" xfId="4" applyNumberFormat="1" applyFont="1" applyFill="1" applyBorder="1" applyProtection="1"/>
    <xf numFmtId="165" fontId="4" fillId="14" borderId="5" xfId="4" applyNumberFormat="1" applyFont="1" applyFill="1" applyBorder="1" applyProtection="1"/>
    <xf numFmtId="165" fontId="4" fillId="13" borderId="5" xfId="4" applyNumberFormat="1" applyFont="1" applyFill="1" applyBorder="1" applyProtection="1"/>
    <xf numFmtId="0" fontId="4" fillId="13" borderId="7" xfId="8" applyFont="1" applyFill="1" applyBorder="1" applyAlignment="1" applyProtection="1">
      <alignment horizontal="right"/>
    </xf>
    <xf numFmtId="0" fontId="4" fillId="0" borderId="0" xfId="8" applyFont="1" applyBorder="1" applyProtection="1"/>
    <xf numFmtId="9" fontId="4" fillId="0" borderId="6" xfId="15" applyFont="1" applyFill="1" applyBorder="1" applyAlignment="1" applyProtection="1">
      <alignment horizontal="center"/>
    </xf>
    <xf numFmtId="0" fontId="10" fillId="14" borderId="3" xfId="8" applyFont="1" applyFill="1" applyBorder="1" applyProtection="1"/>
    <xf numFmtId="0" fontId="10" fillId="15" borderId="3" xfId="8" applyFont="1" applyFill="1" applyBorder="1" applyProtection="1"/>
    <xf numFmtId="166" fontId="3" fillId="0" borderId="6" xfId="15" applyNumberFormat="1" applyFont="1" applyBorder="1" applyAlignment="1" applyProtection="1">
      <alignment horizontal="center" wrapText="1"/>
      <protection locked="0"/>
    </xf>
    <xf numFmtId="0" fontId="3" fillId="0" borderId="0" xfId="8" applyFont="1" applyAlignment="1" applyProtection="1">
      <alignment wrapText="1"/>
      <protection locked="0"/>
    </xf>
    <xf numFmtId="0" fontId="0" fillId="0" borderId="0" xfId="0" applyAlignment="1"/>
    <xf numFmtId="0" fontId="3" fillId="0" borderId="0" xfId="8" applyFont="1" applyAlignment="1" applyProtection="1">
      <alignment horizontal="center" vertical="top" wrapText="1"/>
      <protection locked="0"/>
    </xf>
    <xf numFmtId="0" fontId="13" fillId="13" borderId="5" xfId="8" applyFont="1" applyFill="1" applyBorder="1" applyAlignment="1" applyProtection="1">
      <alignment horizontal="center" vertical="center" wrapText="1"/>
    </xf>
    <xf numFmtId="0" fontId="13" fillId="13" borderId="1" xfId="8" applyFont="1" applyFill="1" applyBorder="1" applyAlignment="1" applyProtection="1">
      <alignment horizontal="right" vertical="center"/>
    </xf>
    <xf numFmtId="0" fontId="13" fillId="13" borderId="14" xfId="8" applyFont="1" applyFill="1" applyBorder="1" applyAlignment="1" applyProtection="1">
      <alignment horizontal="right" vertical="top"/>
    </xf>
    <xf numFmtId="165" fontId="3" fillId="5" borderId="6" xfId="4" applyNumberFormat="1" applyFont="1" applyFill="1" applyBorder="1" applyProtection="1"/>
    <xf numFmtId="0" fontId="0" fillId="0" borderId="0" xfId="0"/>
    <xf numFmtId="49" fontId="5" fillId="13" borderId="6" xfId="8" applyNumberFormat="1" applyFont="1" applyFill="1" applyBorder="1" applyAlignment="1" applyProtection="1"/>
    <xf numFmtId="165" fontId="3" fillId="0" borderId="6" xfId="5" applyNumberFormat="1" applyFont="1" applyBorder="1" applyProtection="1">
      <protection locked="0"/>
    </xf>
    <xf numFmtId="0" fontId="0" fillId="0" borderId="6" xfId="0" applyBorder="1" applyAlignment="1" applyProtection="1">
      <alignment horizontal="center"/>
    </xf>
    <xf numFmtId="49" fontId="5" fillId="13" borderId="5" xfId="8" applyNumberFormat="1" applyFont="1" applyFill="1" applyBorder="1" applyAlignment="1" applyProtection="1"/>
    <xf numFmtId="0" fontId="3" fillId="14" borderId="3" xfId="8" applyFont="1" applyFill="1" applyBorder="1" applyProtection="1"/>
    <xf numFmtId="164" fontId="3" fillId="14" borderId="5" xfId="8" applyNumberFormat="1" applyFont="1" applyFill="1" applyBorder="1" applyProtection="1"/>
    <xf numFmtId="0" fontId="3" fillId="4" borderId="0" xfId="8" applyFont="1" applyFill="1" applyBorder="1" applyAlignment="1" applyProtection="1">
      <alignment horizontal="left"/>
    </xf>
    <xf numFmtId="0" fontId="3" fillId="14" borderId="5" xfId="8" applyFont="1" applyFill="1" applyBorder="1" applyProtection="1"/>
    <xf numFmtId="2" fontId="3" fillId="4" borderId="6" xfId="16" applyNumberFormat="1" applyFont="1" applyFill="1" applyBorder="1" applyAlignment="1" applyProtection="1">
      <alignment horizontal="center"/>
      <protection locked="0"/>
    </xf>
    <xf numFmtId="1" fontId="20" fillId="0" borderId="2" xfId="15" applyNumberFormat="1" applyFont="1" applyBorder="1" applyAlignment="1" applyProtection="1">
      <alignment horizontal="center"/>
      <protection locked="0"/>
    </xf>
    <xf numFmtId="9" fontId="11" fillId="0" borderId="0" xfId="15" applyFont="1" applyBorder="1" applyAlignment="1" applyProtection="1">
      <alignment horizontal="center"/>
    </xf>
    <xf numFmtId="0" fontId="4" fillId="14" borderId="14" xfId="8" applyFont="1" applyFill="1" applyBorder="1" applyAlignment="1" applyProtection="1">
      <alignment horizontal="center"/>
    </xf>
    <xf numFmtId="10" fontId="3" fillId="15" borderId="3" xfId="8" applyNumberFormat="1" applyFont="1" applyFill="1" applyBorder="1" applyProtection="1"/>
    <xf numFmtId="14" fontId="12" fillId="13" borderId="7" xfId="8" applyNumberFormat="1" applyFont="1" applyFill="1" applyBorder="1" applyAlignment="1" applyProtection="1">
      <alignment horizontal="center" vertical="top"/>
      <protection locked="0"/>
    </xf>
    <xf numFmtId="0" fontId="13" fillId="13" borderId="11" xfId="8" applyFont="1" applyFill="1" applyBorder="1" applyAlignment="1" applyProtection="1">
      <alignment horizontal="right" vertical="top"/>
    </xf>
    <xf numFmtId="0" fontId="13" fillId="13" borderId="11" xfId="8" applyFont="1" applyFill="1" applyBorder="1" applyAlignment="1" applyProtection="1">
      <alignment horizontal="right" vertical="center"/>
    </xf>
    <xf numFmtId="14" fontId="12" fillId="13" borderId="7" xfId="8" applyNumberFormat="1" applyFont="1" applyFill="1" applyBorder="1" applyAlignment="1" applyProtection="1">
      <alignment horizontal="center" vertical="center"/>
      <protection locked="0"/>
    </xf>
    <xf numFmtId="164" fontId="4" fillId="14" borderId="5" xfId="8" applyNumberFormat="1" applyFont="1" applyFill="1" applyBorder="1" applyAlignment="1" applyProtection="1">
      <alignment horizontal="center"/>
    </xf>
    <xf numFmtId="0" fontId="20" fillId="4" borderId="0" xfId="8" applyFont="1" applyFill="1" applyBorder="1" applyAlignment="1" applyProtection="1">
      <alignment horizontal="left"/>
    </xf>
    <xf numFmtId="49" fontId="6" fillId="13" borderId="6" xfId="8" applyNumberFormat="1" applyFont="1" applyFill="1" applyBorder="1" applyAlignment="1" applyProtection="1">
      <alignment horizontal="center" vertical="top"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18" xfId="0" applyFill="1" applyBorder="1" applyAlignment="1">
      <alignment horizontal="center" wrapText="1"/>
    </xf>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applyAlignment="1">
      <alignment horizontal="center"/>
    </xf>
    <xf numFmtId="0" fontId="0" fillId="0" borderId="23" xfId="0" applyBorder="1"/>
    <xf numFmtId="0" fontId="0" fillId="0" borderId="24" xfId="0" applyBorder="1" applyAlignment="1">
      <alignment horizontal="center"/>
    </xf>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applyAlignment="1">
      <alignment horizontal="center"/>
    </xf>
    <xf numFmtId="0" fontId="0" fillId="0" borderId="17" xfId="0" applyBorder="1" applyAlignment="1">
      <alignment horizontal="center"/>
    </xf>
    <xf numFmtId="0" fontId="1" fillId="0" borderId="17" xfId="0" applyFont="1" applyBorder="1"/>
    <xf numFmtId="0" fontId="0" fillId="0" borderId="18" xfId="0" applyBorder="1" applyAlignment="1">
      <alignment horizontal="center"/>
    </xf>
    <xf numFmtId="0" fontId="23" fillId="0" borderId="29" xfId="0" applyFont="1" applyBorder="1" applyAlignment="1">
      <alignment horizontal="right"/>
    </xf>
    <xf numFmtId="0" fontId="0" fillId="0" borderId="30" xfId="0" applyBorder="1"/>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42" fontId="0" fillId="0" borderId="20" xfId="0" applyNumberFormat="1" applyBorder="1" applyAlignment="1">
      <alignment horizontal="right"/>
    </xf>
    <xf numFmtId="42" fontId="0" fillId="0" borderId="21" xfId="0" applyNumberFormat="1" applyBorder="1" applyAlignment="1">
      <alignment horizontal="right"/>
    </xf>
    <xf numFmtId="42" fontId="0" fillId="0" borderId="22" xfId="0" applyNumberFormat="1" applyBorder="1" applyAlignment="1">
      <alignment horizontal="center"/>
    </xf>
    <xf numFmtId="42" fontId="0" fillId="0" borderId="24" xfId="0" applyNumberFormat="1" applyBorder="1" applyAlignment="1">
      <alignment horizontal="center"/>
    </xf>
    <xf numFmtId="42" fontId="0" fillId="0" borderId="25" xfId="0" applyNumberFormat="1" applyBorder="1" applyAlignment="1">
      <alignment horizontal="center"/>
    </xf>
    <xf numFmtId="42" fontId="1" fillId="0" borderId="25" xfId="0" applyNumberFormat="1" applyFont="1" applyBorder="1" applyAlignment="1">
      <alignment horizontal="right"/>
    </xf>
    <xf numFmtId="42" fontId="1" fillId="0" borderId="26" xfId="0" applyNumberFormat="1" applyFont="1" applyBorder="1" applyAlignment="1">
      <alignment horizontal="center"/>
    </xf>
    <xf numFmtId="42" fontId="1" fillId="0" borderId="25" xfId="0" applyNumberFormat="1" applyFont="1" applyBorder="1" applyAlignment="1">
      <alignment horizontal="center"/>
    </xf>
    <xf numFmtId="42" fontId="1" fillId="0" borderId="26" xfId="0" applyNumberFormat="1" applyFont="1" applyBorder="1" applyAlignment="1">
      <alignment horizontal="right"/>
    </xf>
    <xf numFmtId="42" fontId="0" fillId="0" borderId="28" xfId="0" applyNumberFormat="1" applyBorder="1" applyAlignment="1">
      <alignment horizontal="center"/>
    </xf>
    <xf numFmtId="42" fontId="0" fillId="0" borderId="17" xfId="0" applyNumberFormat="1" applyBorder="1" applyAlignment="1">
      <alignment horizontal="center"/>
    </xf>
    <xf numFmtId="42" fontId="1" fillId="0" borderId="17" xfId="0" applyNumberFormat="1" applyFont="1" applyBorder="1" applyAlignment="1">
      <alignment horizontal="center"/>
    </xf>
    <xf numFmtId="44" fontId="1" fillId="0" borderId="18" xfId="0" applyNumberFormat="1" applyFont="1" applyBorder="1" applyAlignment="1">
      <alignment horizontal="right"/>
    </xf>
    <xf numFmtId="0" fontId="0" fillId="0" borderId="20" xfId="0" applyBorder="1" applyAlignment="1">
      <alignment horizontal="center"/>
    </xf>
    <xf numFmtId="10" fontId="0" fillId="0" borderId="21" xfId="0" applyNumberFormat="1" applyBorder="1" applyAlignment="1">
      <alignment horizontal="right"/>
    </xf>
    <xf numFmtId="0" fontId="0" fillId="0" borderId="34" xfId="0" applyBorder="1"/>
    <xf numFmtId="10" fontId="0" fillId="0" borderId="35" xfId="0" applyNumberFormat="1" applyBorder="1" applyAlignment="1">
      <alignment horizontal="center"/>
    </xf>
    <xf numFmtId="10" fontId="0" fillId="0" borderId="36" xfId="0" applyNumberFormat="1" applyBorder="1" applyAlignment="1">
      <alignment horizontal="right"/>
    </xf>
    <xf numFmtId="10" fontId="1" fillId="0" borderId="36" xfId="0" applyNumberFormat="1" applyFont="1" applyBorder="1" applyAlignment="1">
      <alignment horizontal="right"/>
    </xf>
    <xf numFmtId="0" fontId="0" fillId="0" borderId="37" xfId="0" applyBorder="1" applyAlignment="1">
      <alignment horizontal="center"/>
    </xf>
    <xf numFmtId="0" fontId="1" fillId="0" borderId="34" xfId="0" applyFont="1" applyBorder="1"/>
    <xf numFmtId="167" fontId="0" fillId="0" borderId="35" xfId="0" applyNumberFormat="1" applyBorder="1" applyAlignment="1">
      <alignment horizontal="center"/>
    </xf>
    <xf numFmtId="167" fontId="0" fillId="0" borderId="36" xfId="0" applyNumberFormat="1" applyBorder="1" applyAlignment="1">
      <alignment horizontal="right"/>
    </xf>
    <xf numFmtId="0" fontId="0" fillId="0" borderId="17" xfId="0" applyBorder="1" applyAlignment="1">
      <alignment horizontal="right"/>
    </xf>
    <xf numFmtId="6" fontId="26" fillId="0" borderId="18" xfId="0" applyNumberFormat="1" applyFont="1" applyBorder="1" applyAlignment="1">
      <alignment horizontal="right"/>
    </xf>
    <xf numFmtId="10" fontId="1" fillId="0" borderId="0" xfId="16" applyNumberFormat="1" applyBorder="1"/>
    <xf numFmtId="10" fontId="0" fillId="0" borderId="0" xfId="0" applyNumberFormat="1" applyBorder="1"/>
    <xf numFmtId="10" fontId="0" fillId="0" borderId="38" xfId="0" applyNumberFormat="1" applyBorder="1"/>
    <xf numFmtId="0" fontId="0" fillId="0" borderId="39" xfId="0" applyBorder="1"/>
    <xf numFmtId="0" fontId="0" fillId="0" borderId="0" xfId="0" applyBorder="1"/>
    <xf numFmtId="0" fontId="0" fillId="0" borderId="38" xfId="0" applyBorder="1"/>
    <xf numFmtId="0" fontId="27" fillId="0" borderId="0" xfId="0" applyFont="1" applyBorder="1"/>
    <xf numFmtId="0" fontId="27" fillId="0" borderId="0" xfId="0" applyFont="1" applyFill="1" applyBorder="1"/>
    <xf numFmtId="0" fontId="0" fillId="0" borderId="40" xfId="0" applyBorder="1"/>
    <xf numFmtId="0" fontId="0" fillId="0" borderId="41" xfId="0" applyBorder="1"/>
    <xf numFmtId="0" fontId="0" fillId="0" borderId="42" xfId="0" applyBorder="1"/>
    <xf numFmtId="165" fontId="3" fillId="17" borderId="6" xfId="4" applyNumberFormat="1" applyFont="1" applyFill="1" applyBorder="1" applyProtection="1"/>
    <xf numFmtId="0" fontId="28" fillId="0" borderId="0" xfId="0" applyFont="1" applyAlignment="1"/>
    <xf numFmtId="0" fontId="28" fillId="0" borderId="0" xfId="0" applyFont="1" applyAlignment="1">
      <alignment horizontal="left" indent="2"/>
    </xf>
    <xf numFmtId="0" fontId="31" fillId="0" borderId="0" xfId="0" applyFont="1"/>
    <xf numFmtId="0" fontId="30" fillId="0" borderId="0" xfId="0" applyFont="1"/>
    <xf numFmtId="0" fontId="32" fillId="0" borderId="43" xfId="0" applyFont="1" applyBorder="1" applyAlignment="1">
      <alignment vertical="top" wrapText="1"/>
    </xf>
    <xf numFmtId="0" fontId="33" fillId="0" borderId="44" xfId="0" applyFont="1" applyBorder="1" applyAlignment="1">
      <alignment horizontal="center" vertical="top" wrapText="1"/>
    </xf>
    <xf numFmtId="0" fontId="32" fillId="0" borderId="45" xfId="0" applyFont="1" applyBorder="1" applyAlignment="1">
      <alignment vertical="top" wrapText="1"/>
    </xf>
    <xf numFmtId="0" fontId="32" fillId="0" borderId="46" xfId="0" applyFont="1" applyBorder="1" applyAlignment="1">
      <alignment horizontal="center" vertical="top" wrapText="1"/>
    </xf>
    <xf numFmtId="0" fontId="30" fillId="0" borderId="45" xfId="0" applyFont="1" applyBorder="1" applyAlignment="1">
      <alignment vertical="top" wrapText="1"/>
    </xf>
    <xf numFmtId="8" fontId="30" fillId="0" borderId="46" xfId="0" applyNumberFormat="1" applyFont="1" applyBorder="1" applyAlignment="1">
      <alignment horizontal="center" vertical="top" wrapText="1"/>
    </xf>
    <xf numFmtId="2" fontId="30" fillId="0" borderId="46" xfId="0" applyNumberFormat="1" applyFont="1" applyBorder="1" applyAlignment="1">
      <alignment horizontal="center" vertical="top" wrapText="1"/>
    </xf>
    <xf numFmtId="0" fontId="33" fillId="0" borderId="45" xfId="0" applyFont="1" applyBorder="1" applyAlignment="1">
      <alignment vertical="top" wrapText="1"/>
    </xf>
    <xf numFmtId="8" fontId="28" fillId="0" borderId="46" xfId="0" applyNumberFormat="1" applyFont="1" applyBorder="1" applyAlignment="1">
      <alignment horizontal="center" vertical="top" wrapText="1"/>
    </xf>
    <xf numFmtId="0" fontId="30" fillId="0" borderId="0" xfId="0" applyFont="1" applyAlignment="1"/>
    <xf numFmtId="0" fontId="35" fillId="0" borderId="0" xfId="0" applyFont="1" applyAlignment="1"/>
    <xf numFmtId="0" fontId="30" fillId="0" borderId="0" xfId="0" applyFont="1" applyAlignment="1">
      <alignment horizontal="left"/>
    </xf>
    <xf numFmtId="0" fontId="32" fillId="0" borderId="0" xfId="0" applyFont="1" applyAlignment="1"/>
    <xf numFmtId="0" fontId="38" fillId="0" borderId="0" xfId="0" applyFont="1" applyAlignment="1">
      <alignment horizontal="right"/>
    </xf>
    <xf numFmtId="0" fontId="38" fillId="0" borderId="0" xfId="0" applyFont="1" applyAlignment="1">
      <alignment horizontal="right" vertical="center"/>
    </xf>
    <xf numFmtId="0" fontId="28" fillId="0" borderId="0" xfId="0" applyFont="1"/>
    <xf numFmtId="0" fontId="28" fillId="0" borderId="0" xfId="0" applyFont="1" applyAlignment="1">
      <alignment horizontal="left" indent="4"/>
    </xf>
    <xf numFmtId="0" fontId="30" fillId="0" borderId="0" xfId="0" applyFont="1" applyAlignment="1">
      <alignment horizontal="left" indent="2"/>
    </xf>
    <xf numFmtId="0" fontId="33" fillId="0" borderId="0" xfId="0" applyFont="1"/>
    <xf numFmtId="0" fontId="32" fillId="0" borderId="0" xfId="0" applyFont="1"/>
    <xf numFmtId="0" fontId="30" fillId="0" borderId="0" xfId="0" applyFont="1" applyAlignment="1">
      <alignment horizontal="left" indent="7"/>
    </xf>
    <xf numFmtId="0" fontId="35" fillId="0" borderId="0" xfId="0" applyFont="1" applyAlignment="1">
      <alignment horizontal="left" indent="4"/>
    </xf>
    <xf numFmtId="0" fontId="30" fillId="0" borderId="0" xfId="0" applyFont="1" applyAlignment="1">
      <alignment horizontal="left" indent="4"/>
    </xf>
    <xf numFmtId="0" fontId="39" fillId="0" borderId="0" xfId="0" applyFont="1" applyAlignment="1">
      <alignment horizontal="left" indent="9"/>
    </xf>
    <xf numFmtId="0" fontId="30" fillId="0" borderId="0" xfId="0" applyFont="1" applyAlignment="1">
      <alignment horizontal="center"/>
    </xf>
    <xf numFmtId="0" fontId="33" fillId="0" borderId="0" xfId="0" applyFont="1" applyAlignment="1">
      <alignment horizontal="left" indent="2"/>
    </xf>
    <xf numFmtId="0" fontId="0" fillId="0" borderId="0" xfId="0" quotePrefix="1"/>
    <xf numFmtId="0" fontId="33" fillId="0" borderId="0" xfId="0" applyFont="1" applyAlignment="1">
      <alignment horizontal="center"/>
    </xf>
    <xf numFmtId="0" fontId="32" fillId="0" borderId="5" xfId="0" applyFont="1" applyBorder="1" applyAlignment="1">
      <alignment horizontal="justify" wrapText="1"/>
    </xf>
    <xf numFmtId="0" fontId="32" fillId="0" borderId="5" xfId="0" applyFont="1" applyBorder="1"/>
    <xf numFmtId="0" fontId="32" fillId="0" borderId="5" xfId="0" applyFont="1" applyBorder="1" applyAlignment="1">
      <alignment horizontal="center"/>
    </xf>
    <xf numFmtId="0" fontId="40" fillId="0" borderId="43" xfId="0" applyFont="1" applyBorder="1" applyAlignment="1">
      <alignment horizontal="center" vertical="top" wrapText="1"/>
    </xf>
    <xf numFmtId="0" fontId="40" fillId="0" borderId="44" xfId="0" applyFont="1" applyBorder="1" applyAlignment="1">
      <alignment horizontal="center" vertical="top" wrapText="1"/>
    </xf>
    <xf numFmtId="0" fontId="41" fillId="0" borderId="47" xfId="0" applyFont="1" applyBorder="1" applyAlignment="1">
      <alignment horizontal="center" vertical="top" wrapText="1"/>
    </xf>
    <xf numFmtId="0" fontId="41" fillId="0" borderId="48" xfId="0" applyFont="1" applyBorder="1" applyAlignment="1">
      <alignment horizontal="center" vertical="top" wrapText="1"/>
    </xf>
    <xf numFmtId="0" fontId="31" fillId="3" borderId="45" xfId="0" applyFont="1" applyFill="1" applyBorder="1" applyAlignment="1">
      <alignment horizontal="left" vertical="center" wrapText="1" indent="2"/>
    </xf>
    <xf numFmtId="0" fontId="31" fillId="3" borderId="46" xfId="0" applyFont="1" applyFill="1" applyBorder="1" applyAlignment="1">
      <alignment horizontal="left" vertical="center" wrapText="1"/>
    </xf>
    <xf numFmtId="0" fontId="31" fillId="3" borderId="46" xfId="0" applyFont="1" applyFill="1" applyBorder="1" applyAlignment="1">
      <alignment horizontal="center" vertical="center" wrapText="1"/>
    </xf>
    <xf numFmtId="0" fontId="31" fillId="0" borderId="45" xfId="0" applyFont="1" applyBorder="1" applyAlignment="1">
      <alignment horizontal="left" vertical="top" wrapText="1"/>
    </xf>
    <xf numFmtId="0" fontId="31" fillId="0" borderId="46" xfId="0" applyFont="1" applyBorder="1" applyAlignment="1">
      <alignment horizontal="center" vertical="top" wrapText="1"/>
    </xf>
    <xf numFmtId="0" fontId="31" fillId="0" borderId="45" xfId="0" applyFont="1" applyBorder="1" applyAlignment="1">
      <alignment horizontal="left" vertical="center" wrapText="1" indent="2"/>
    </xf>
    <xf numFmtId="0" fontId="32" fillId="0" borderId="46" xfId="0" applyFont="1" applyBorder="1" applyAlignment="1">
      <alignment horizontal="center" vertical="center" wrapText="1"/>
    </xf>
    <xf numFmtId="0" fontId="31" fillId="0" borderId="45" xfId="0" applyFont="1" applyBorder="1" applyAlignment="1">
      <alignment horizontal="left" vertical="top" wrapText="1" indent="2"/>
    </xf>
    <xf numFmtId="0" fontId="0" fillId="0" borderId="0" xfId="0" applyAlignment="1">
      <alignment horizontal="left" vertical="center"/>
    </xf>
    <xf numFmtId="0" fontId="31" fillId="0" borderId="45" xfId="0" applyFont="1" applyBorder="1" applyAlignment="1">
      <alignment horizontal="center" vertical="top" wrapText="1"/>
    </xf>
    <xf numFmtId="0" fontId="31" fillId="0" borderId="46" xfId="0" applyFont="1" applyBorder="1" applyAlignment="1">
      <alignment horizontal="center" vertical="center" wrapText="1"/>
    </xf>
    <xf numFmtId="0" fontId="31" fillId="3" borderId="45" xfId="0" applyFont="1" applyFill="1" applyBorder="1" applyAlignment="1">
      <alignment horizontal="left" vertical="top" wrapText="1" indent="2"/>
    </xf>
    <xf numFmtId="0" fontId="32" fillId="3" borderId="46" xfId="0" applyFont="1" applyFill="1" applyBorder="1" applyAlignment="1">
      <alignment horizontal="center" vertical="center" wrapText="1"/>
    </xf>
    <xf numFmtId="0" fontId="32" fillId="3" borderId="46" xfId="0" applyFont="1" applyFill="1" applyBorder="1" applyAlignment="1">
      <alignment horizontal="center" vertical="top" wrapText="1"/>
    </xf>
    <xf numFmtId="0" fontId="31" fillId="3" borderId="46" xfId="0" applyFont="1" applyFill="1" applyBorder="1" applyAlignment="1">
      <alignment horizontal="center" vertical="top" wrapText="1"/>
    </xf>
    <xf numFmtId="0" fontId="32" fillId="0" borderId="46" xfId="0" applyFont="1" applyBorder="1" applyAlignment="1">
      <alignment horizontal="center" wrapText="1"/>
    </xf>
    <xf numFmtId="0" fontId="31" fillId="0" borderId="0" xfId="0" applyFont="1" applyAlignment="1">
      <alignment horizontal="left" indent="2"/>
    </xf>
    <xf numFmtId="0" fontId="1" fillId="0" borderId="0" xfId="0" applyFont="1"/>
    <xf numFmtId="0" fontId="45" fillId="0" borderId="48" xfId="0" applyFont="1" applyBorder="1" applyAlignment="1">
      <alignment horizontal="center" vertical="top" wrapText="1"/>
    </xf>
    <xf numFmtId="0" fontId="45" fillId="0" borderId="46" xfId="0" applyFont="1" applyBorder="1" applyAlignment="1">
      <alignment horizontal="center" vertical="top" wrapText="1"/>
    </xf>
    <xf numFmtId="0" fontId="40" fillId="0" borderId="45" xfId="0" applyFont="1" applyBorder="1" applyAlignment="1">
      <alignment horizontal="left" vertical="top" wrapText="1"/>
    </xf>
    <xf numFmtId="0" fontId="40" fillId="0" borderId="46" xfId="0" applyFont="1" applyBorder="1" applyAlignment="1">
      <alignment horizontal="left" vertical="top" wrapText="1"/>
    </xf>
    <xf numFmtId="0" fontId="40" fillId="0" borderId="46" xfId="0" applyFont="1" applyBorder="1" applyAlignment="1">
      <alignment horizontal="center" vertical="top" wrapText="1"/>
    </xf>
    <xf numFmtId="0" fontId="3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6" xfId="0" applyFont="1" applyBorder="1" applyAlignment="1">
      <alignment horizontal="center" vertical="center" wrapText="1"/>
    </xf>
    <xf numFmtId="0" fontId="46" fillId="0" borderId="45" xfId="0" applyFont="1" applyBorder="1" applyAlignment="1">
      <alignment horizontal="left" vertical="center" wrapText="1" indent="2"/>
    </xf>
    <xf numFmtId="0" fontId="48" fillId="0" borderId="45" xfId="0" applyFont="1" applyBorder="1" applyAlignment="1">
      <alignment horizontal="center" vertical="center" wrapText="1"/>
    </xf>
    <xf numFmtId="0" fontId="49" fillId="0" borderId="0" xfId="0" applyFont="1" applyAlignment="1"/>
    <xf numFmtId="0" fontId="49" fillId="0" borderId="0" xfId="0" applyFont="1" applyAlignment="1">
      <alignment wrapText="1"/>
    </xf>
    <xf numFmtId="164" fontId="4" fillId="14" borderId="13" xfId="8" applyNumberFormat="1" applyFont="1" applyFill="1" applyBorder="1" applyAlignment="1" applyProtection="1">
      <alignment horizontal="center" wrapText="1"/>
    </xf>
    <xf numFmtId="164" fontId="3" fillId="0" borderId="2" xfId="8" applyNumberFormat="1" applyFont="1" applyBorder="1" applyProtection="1"/>
    <xf numFmtId="165" fontId="3" fillId="4" borderId="2" xfId="4" applyNumberFormat="1" applyFont="1" applyFill="1" applyBorder="1" applyProtection="1"/>
    <xf numFmtId="165" fontId="3" fillId="14" borderId="13" xfId="4" applyNumberFormat="1" applyFont="1" applyFill="1" applyBorder="1" applyProtection="1"/>
    <xf numFmtId="164" fontId="4" fillId="0" borderId="2" xfId="8" applyNumberFormat="1" applyFont="1" applyBorder="1" applyAlignment="1" applyProtection="1">
      <alignment horizontal="center"/>
    </xf>
    <xf numFmtId="164" fontId="3" fillId="0" borderId="2" xfId="8" applyNumberFormat="1" applyFont="1" applyFill="1" applyBorder="1" applyProtection="1"/>
    <xf numFmtId="165" fontId="3" fillId="0" borderId="2" xfId="4" applyNumberFormat="1" applyFont="1" applyFill="1" applyBorder="1" applyProtection="1"/>
    <xf numFmtId="9" fontId="11" fillId="0" borderId="2" xfId="15" applyFont="1" applyBorder="1" applyAlignment="1" applyProtection="1">
      <alignment horizontal="center"/>
    </xf>
    <xf numFmtId="164" fontId="4" fillId="14" borderId="3" xfId="8" applyNumberFormat="1" applyFont="1" applyFill="1" applyBorder="1" applyAlignment="1" applyProtection="1">
      <alignment horizontal="center" wrapText="1"/>
    </xf>
    <xf numFmtId="0" fontId="3" fillId="14" borderId="1" xfId="8" applyFont="1" applyFill="1" applyBorder="1" applyProtection="1"/>
    <xf numFmtId="0" fontId="3" fillId="13" borderId="0" xfId="8" applyFont="1" applyFill="1" applyBorder="1" applyProtection="1"/>
    <xf numFmtId="164" fontId="3" fillId="13" borderId="0" xfId="8" applyNumberFormat="1" applyFont="1" applyFill="1" applyBorder="1" applyProtection="1"/>
    <xf numFmtId="166" fontId="3" fillId="13" borderId="0" xfId="15" applyNumberFormat="1" applyFont="1" applyFill="1" applyBorder="1" applyAlignment="1" applyProtection="1">
      <alignment horizontal="center"/>
    </xf>
    <xf numFmtId="2" fontId="3" fillId="13" borderId="0" xfId="16" applyNumberFormat="1" applyFont="1" applyFill="1" applyBorder="1" applyAlignment="1" applyProtection="1">
      <alignment horizontal="center"/>
      <protection locked="0"/>
    </xf>
    <xf numFmtId="0" fontId="3" fillId="13" borderId="0" xfId="8" applyFont="1" applyFill="1" applyBorder="1" applyProtection="1">
      <protection locked="0"/>
    </xf>
    <xf numFmtId="165" fontId="3" fillId="13" borderId="0" xfId="4" applyNumberFormat="1" applyFont="1" applyFill="1" applyBorder="1"/>
    <xf numFmtId="165" fontId="3" fillId="13" borderId="0" xfId="4" applyNumberFormat="1" applyFont="1" applyFill="1" applyBorder="1" applyAlignment="1" applyProtection="1">
      <alignment horizontal="center"/>
    </xf>
    <xf numFmtId="0" fontId="3" fillId="13" borderId="0" xfId="8" applyFont="1" applyFill="1" applyBorder="1" applyAlignment="1" applyProtection="1">
      <alignment horizontal="center"/>
    </xf>
    <xf numFmtId="0" fontId="0" fillId="13" borderId="0" xfId="0" applyFill="1" applyBorder="1" applyAlignment="1" applyProtection="1">
      <alignment horizontal="center"/>
    </xf>
    <xf numFmtId="9" fontId="3" fillId="13" borderId="0" xfId="15" applyFont="1" applyFill="1" applyBorder="1" applyProtection="1"/>
    <xf numFmtId="9" fontId="4" fillId="13" borderId="0" xfId="15" applyFont="1" applyFill="1" applyBorder="1" applyAlignment="1" applyProtection="1">
      <alignment horizontal="center"/>
    </xf>
    <xf numFmtId="165" fontId="3" fillId="13" borderId="0" xfId="4" applyNumberFormat="1" applyFont="1" applyFill="1" applyBorder="1" applyProtection="1"/>
    <xf numFmtId="0" fontId="4" fillId="13" borderId="0" xfId="8" applyFont="1" applyFill="1" applyBorder="1" applyAlignment="1" applyProtection="1"/>
    <xf numFmtId="0" fontId="4" fillId="13" borderId="0" xfId="8" applyFont="1" applyFill="1" applyBorder="1" applyAlignment="1" applyProtection="1">
      <alignment horizontal="center"/>
    </xf>
    <xf numFmtId="0" fontId="1" fillId="13" borderId="0" xfId="8" applyFill="1" applyBorder="1" applyProtection="1"/>
    <xf numFmtId="166" fontId="3" fillId="13" borderId="0" xfId="15" applyNumberFormat="1" applyFont="1" applyFill="1" applyBorder="1" applyAlignment="1" applyProtection="1">
      <alignment horizontal="center"/>
      <protection locked="0"/>
    </xf>
    <xf numFmtId="166" fontId="3" fillId="13" borderId="0" xfId="15" applyNumberFormat="1" applyFont="1" applyFill="1" applyBorder="1" applyAlignment="1" applyProtection="1">
      <alignment horizontal="center" wrapText="1"/>
      <protection locked="0"/>
    </xf>
    <xf numFmtId="9" fontId="11" fillId="13" borderId="0" xfId="15" applyFont="1" applyFill="1" applyBorder="1" applyProtection="1"/>
    <xf numFmtId="1" fontId="20" fillId="13" borderId="0" xfId="15" applyNumberFormat="1" applyFont="1" applyFill="1" applyBorder="1" applyAlignment="1" applyProtection="1">
      <alignment horizontal="center"/>
      <protection locked="0"/>
    </xf>
    <xf numFmtId="164" fontId="3" fillId="13" borderId="0" xfId="8" applyNumberFormat="1" applyFont="1" applyFill="1" applyBorder="1" applyProtection="1">
      <protection locked="0"/>
    </xf>
    <xf numFmtId="0" fontId="3" fillId="13" borderId="0" xfId="8" applyFont="1" applyFill="1" applyBorder="1" applyAlignment="1" applyProtection="1">
      <protection locked="0"/>
    </xf>
    <xf numFmtId="0" fontId="3" fillId="13" borderId="0" xfId="8" applyFont="1" applyFill="1" applyBorder="1" applyAlignment="1" applyProtection="1"/>
    <xf numFmtId="0" fontId="3" fillId="13" borderId="0" xfId="8" applyFont="1" applyFill="1" applyBorder="1" applyAlignment="1" applyProtection="1">
      <alignment wrapText="1"/>
      <protection locked="0"/>
    </xf>
    <xf numFmtId="0" fontId="14" fillId="13" borderId="0" xfId="0" applyFont="1" applyFill="1" applyBorder="1" applyAlignment="1"/>
    <xf numFmtId="0" fontId="3" fillId="14" borderId="13" xfId="8" applyFont="1" applyFill="1" applyBorder="1" applyProtection="1"/>
    <xf numFmtId="165" fontId="3" fillId="0" borderId="4" xfId="4" applyNumberFormat="1" applyFont="1" applyFill="1" applyBorder="1" applyProtection="1"/>
    <xf numFmtId="164" fontId="3" fillId="13" borderId="2" xfId="8" applyNumberFormat="1" applyFont="1" applyFill="1" applyBorder="1" applyProtection="1"/>
    <xf numFmtId="164" fontId="3" fillId="13" borderId="2" xfId="8" applyNumberFormat="1" applyFont="1" applyFill="1" applyBorder="1" applyProtection="1">
      <protection locked="0"/>
    </xf>
    <xf numFmtId="0" fontId="3" fillId="13" borderId="2" xfId="8" applyFont="1" applyFill="1" applyBorder="1" applyAlignment="1" applyProtection="1">
      <protection locked="0"/>
    </xf>
    <xf numFmtId="0" fontId="3" fillId="13" borderId="2" xfId="8" applyFont="1" applyFill="1" applyBorder="1" applyAlignment="1" applyProtection="1">
      <alignment wrapText="1"/>
      <protection locked="0"/>
    </xf>
    <xf numFmtId="0" fontId="14" fillId="13" borderId="2" xfId="0" applyFont="1" applyFill="1" applyBorder="1" applyAlignment="1"/>
    <xf numFmtId="0" fontId="1" fillId="15" borderId="13" xfId="8" applyFill="1" applyBorder="1" applyProtection="1"/>
    <xf numFmtId="164" fontId="3" fillId="14" borderId="13" xfId="8" applyNumberFormat="1" applyFont="1" applyFill="1" applyBorder="1" applyProtection="1"/>
    <xf numFmtId="0" fontId="4" fillId="13" borderId="4" xfId="8" applyFont="1" applyFill="1" applyBorder="1" applyAlignment="1" applyProtection="1">
      <alignment horizontal="right"/>
    </xf>
    <xf numFmtId="164" fontId="3" fillId="13" borderId="9" xfId="8" applyNumberFormat="1" applyFont="1" applyFill="1" applyBorder="1" applyProtection="1"/>
    <xf numFmtId="165" fontId="20" fillId="13" borderId="2" xfId="5" applyNumberFormat="1" applyFont="1" applyFill="1" applyBorder="1" applyProtection="1">
      <protection locked="0"/>
    </xf>
    <xf numFmtId="165" fontId="3" fillId="13" borderId="2" xfId="5" applyNumberFormat="1" applyFont="1" applyFill="1" applyBorder="1" applyProtection="1">
      <protection locked="0"/>
    </xf>
    <xf numFmtId="165" fontId="3" fillId="13" borderId="2" xfId="4" applyNumberFormat="1" applyFont="1" applyFill="1" applyBorder="1"/>
    <xf numFmtId="0" fontId="0" fillId="13" borderId="2" xfId="0" applyFill="1" applyBorder="1" applyProtection="1"/>
    <xf numFmtId="164" fontId="4" fillId="13" borderId="2" xfId="8" applyNumberFormat="1" applyFont="1" applyFill="1" applyBorder="1" applyAlignment="1" applyProtection="1"/>
    <xf numFmtId="165" fontId="3" fillId="13" borderId="2" xfId="4" applyNumberFormat="1" applyFont="1" applyFill="1" applyBorder="1" applyProtection="1">
      <protection locked="0"/>
    </xf>
    <xf numFmtId="164" fontId="4" fillId="13" borderId="2" xfId="8" applyNumberFormat="1" applyFont="1" applyFill="1" applyBorder="1" applyAlignment="1" applyProtection="1">
      <alignment horizontal="center"/>
    </xf>
    <xf numFmtId="44" fontId="3" fillId="13" borderId="2" xfId="4" applyNumberFormat="1" applyFont="1" applyFill="1" applyBorder="1" applyAlignment="1" applyProtection="1">
      <alignment horizontal="center" vertical="center"/>
      <protection locked="0"/>
    </xf>
    <xf numFmtId="9" fontId="11" fillId="13" borderId="2" xfId="15" applyFont="1" applyFill="1" applyBorder="1" applyAlignment="1" applyProtection="1">
      <alignment horizontal="center"/>
    </xf>
    <xf numFmtId="1" fontId="20" fillId="13" borderId="2" xfId="15" applyNumberFormat="1" applyFont="1" applyFill="1" applyBorder="1" applyAlignment="1" applyProtection="1">
      <alignment horizontal="center"/>
      <protection locked="0"/>
    </xf>
    <xf numFmtId="0" fontId="3" fillId="13" borderId="2" xfId="8" applyFont="1" applyFill="1" applyBorder="1" applyProtection="1"/>
    <xf numFmtId="0" fontId="3" fillId="15" borderId="13" xfId="8" applyFont="1" applyFill="1" applyBorder="1" applyProtection="1"/>
    <xf numFmtId="0" fontId="3" fillId="0" borderId="4" xfId="8" applyFont="1" applyFill="1" applyBorder="1" applyProtection="1"/>
    <xf numFmtId="164" fontId="3" fillId="13" borderId="15" xfId="8" applyNumberFormat="1" applyFont="1" applyFill="1" applyBorder="1" applyProtection="1"/>
    <xf numFmtId="164" fontId="3" fillId="13" borderId="6" xfId="8" applyNumberFormat="1" applyFont="1" applyFill="1" applyBorder="1" applyProtection="1">
      <protection locked="0"/>
    </xf>
    <xf numFmtId="0" fontId="1" fillId="13" borderId="6" xfId="8" applyFill="1" applyBorder="1" applyProtection="1"/>
    <xf numFmtId="0" fontId="3" fillId="13" borderId="6" xfId="8" applyFont="1" applyFill="1" applyBorder="1" applyAlignment="1" applyProtection="1">
      <protection locked="0"/>
    </xf>
    <xf numFmtId="164" fontId="3" fillId="13" borderId="6" xfId="8" applyNumberFormat="1" applyFont="1" applyFill="1" applyBorder="1" applyProtection="1"/>
    <xf numFmtId="0" fontId="3" fillId="13" borderId="6" xfId="8" applyFont="1" applyFill="1" applyBorder="1" applyAlignment="1" applyProtection="1"/>
    <xf numFmtId="0" fontId="3" fillId="13" borderId="6" xfId="8" applyFont="1" applyFill="1" applyBorder="1" applyAlignment="1" applyProtection="1">
      <alignment wrapText="1"/>
      <protection locked="0"/>
    </xf>
    <xf numFmtId="0" fontId="14" fillId="13" borderId="6" xfId="0" applyFont="1" applyFill="1" applyBorder="1" applyAlignment="1"/>
    <xf numFmtId="164" fontId="3" fillId="15" borderId="5" xfId="8" applyNumberFormat="1" applyFont="1" applyFill="1" applyBorder="1" applyProtection="1"/>
    <xf numFmtId="0" fontId="4" fillId="13" borderId="15" xfId="8" applyFont="1" applyFill="1" applyBorder="1" applyAlignment="1" applyProtection="1">
      <alignment horizontal="center"/>
    </xf>
    <xf numFmtId="165" fontId="3" fillId="5" borderId="0" xfId="4" applyNumberFormat="1" applyFont="1" applyFill="1" applyBorder="1" applyAlignment="1" applyProtection="1"/>
    <xf numFmtId="165" fontId="3" fillId="5" borderId="7" xfId="4" applyNumberFormat="1" applyFont="1" applyFill="1" applyBorder="1" applyAlignment="1" applyProtection="1"/>
    <xf numFmtId="165" fontId="3" fillId="5" borderId="6" xfId="4" applyNumberFormat="1" applyFont="1" applyFill="1" applyBorder="1" applyAlignment="1" applyProtection="1"/>
    <xf numFmtId="165" fontId="3" fillId="5" borderId="8" xfId="4" applyNumberFormat="1" applyFont="1" applyFill="1" applyBorder="1" applyAlignment="1" applyProtection="1"/>
    <xf numFmtId="49" fontId="4" fillId="13" borderId="8" xfId="8" applyNumberFormat="1" applyFont="1" applyFill="1" applyBorder="1" applyAlignment="1" applyProtection="1">
      <alignment horizontal="center" vertical="center" wrapText="1"/>
    </xf>
    <xf numFmtId="49" fontId="13" fillId="13" borderId="8" xfId="8" applyNumberFormat="1" applyFont="1" applyFill="1" applyBorder="1" applyAlignment="1" applyProtection="1">
      <alignment horizontal="right" vertical="center" wrapText="1"/>
    </xf>
    <xf numFmtId="0" fontId="4" fillId="13" borderId="5" xfId="8" applyFont="1" applyFill="1" applyBorder="1" applyAlignment="1" applyProtection="1">
      <alignment horizontal="center"/>
    </xf>
    <xf numFmtId="165" fontId="3" fillId="13" borderId="6" xfId="4" applyNumberFormat="1" applyFont="1" applyFill="1" applyBorder="1" applyProtection="1"/>
    <xf numFmtId="9" fontId="3" fillId="13" borderId="6" xfId="15" applyFont="1" applyFill="1" applyBorder="1" applyProtection="1"/>
    <xf numFmtId="165" fontId="3" fillId="13" borderId="6" xfId="4" applyNumberFormat="1" applyFont="1" applyFill="1" applyBorder="1" applyProtection="1">
      <protection locked="0"/>
    </xf>
    <xf numFmtId="0" fontId="1" fillId="0" borderId="12" xfId="8" applyBorder="1" applyProtection="1"/>
    <xf numFmtId="165" fontId="3" fillId="4" borderId="12" xfId="4" applyNumberFormat="1" applyFont="1" applyFill="1" applyBorder="1" applyProtection="1"/>
    <xf numFmtId="165" fontId="3" fillId="14" borderId="1" xfId="4" applyNumberFormat="1" applyFont="1" applyFill="1" applyBorder="1" applyProtection="1"/>
    <xf numFmtId="0" fontId="4" fillId="0" borderId="12" xfId="8" applyFont="1" applyBorder="1" applyAlignment="1" applyProtection="1">
      <alignment horizontal="center"/>
    </xf>
    <xf numFmtId="165" fontId="3" fillId="0" borderId="12" xfId="4" applyNumberFormat="1" applyFont="1" applyFill="1" applyBorder="1" applyProtection="1"/>
    <xf numFmtId="44" fontId="3" fillId="0" borderId="0" xfId="4" applyFont="1" applyBorder="1" applyProtection="1"/>
    <xf numFmtId="165" fontId="3" fillId="4" borderId="0" xfId="4" applyNumberFormat="1" applyFont="1" applyFill="1" applyBorder="1" applyProtection="1"/>
    <xf numFmtId="165" fontId="3" fillId="15" borderId="3" xfId="4" applyNumberFormat="1" applyFont="1" applyFill="1" applyBorder="1" applyProtection="1"/>
    <xf numFmtId="165" fontId="4" fillId="14" borderId="3" xfId="4" applyNumberFormat="1" applyFont="1" applyFill="1" applyBorder="1" applyProtection="1"/>
    <xf numFmtId="0" fontId="4" fillId="13" borderId="6" xfId="8" applyFont="1" applyFill="1" applyBorder="1" applyAlignment="1" applyProtection="1">
      <alignment horizontal="center"/>
    </xf>
    <xf numFmtId="44" fontId="3" fillId="13" borderId="6" xfId="4" applyFont="1" applyFill="1" applyBorder="1" applyProtection="1"/>
    <xf numFmtId="165" fontId="3" fillId="13" borderId="15" xfId="4" applyNumberFormat="1" applyFont="1" applyFill="1" applyBorder="1" applyProtection="1"/>
    <xf numFmtId="165" fontId="3" fillId="13" borderId="8" xfId="4" applyNumberFormat="1" applyFont="1" applyFill="1" applyBorder="1" applyProtection="1"/>
    <xf numFmtId="0" fontId="4" fillId="14" borderId="1" xfId="8" applyFont="1" applyFill="1" applyBorder="1" applyAlignment="1" applyProtection="1">
      <alignment horizontal="center"/>
    </xf>
    <xf numFmtId="0" fontId="3" fillId="0" borderId="12" xfId="8" applyFont="1" applyBorder="1" applyAlignment="1" applyProtection="1">
      <alignment vertical="center"/>
    </xf>
    <xf numFmtId="44" fontId="3" fillId="0" borderId="12" xfId="4" applyFont="1" applyBorder="1" applyProtection="1"/>
    <xf numFmtId="165" fontId="3" fillId="4" borderId="12" xfId="4" applyNumberFormat="1" applyFont="1" applyFill="1" applyBorder="1" applyProtection="1">
      <protection locked="0"/>
    </xf>
    <xf numFmtId="165" fontId="3" fillId="15" borderId="1" xfId="4" applyNumberFormat="1" applyFont="1" applyFill="1" applyBorder="1" applyProtection="1"/>
    <xf numFmtId="165" fontId="3" fillId="0" borderId="14" xfId="4" applyNumberFormat="1" applyFont="1" applyFill="1" applyBorder="1" applyProtection="1"/>
    <xf numFmtId="165" fontId="4" fillId="14" borderId="1" xfId="4" applyNumberFormat="1" applyFont="1" applyFill="1" applyBorder="1" applyProtection="1"/>
    <xf numFmtId="0" fontId="3" fillId="13" borderId="6" xfId="8" applyFont="1" applyFill="1" applyBorder="1" applyAlignment="1" applyProtection="1">
      <alignment vertical="center"/>
    </xf>
    <xf numFmtId="0" fontId="0" fillId="13" borderId="6" xfId="0" applyFill="1" applyBorder="1"/>
    <xf numFmtId="165" fontId="3" fillId="0" borderId="6" xfId="5" applyNumberFormat="1" applyFont="1" applyBorder="1" applyProtection="1"/>
    <xf numFmtId="166" fontId="3" fillId="0" borderId="6" xfId="15" applyNumberFormat="1" applyFont="1" applyBorder="1" applyAlignment="1" applyProtection="1">
      <alignment horizontal="center"/>
      <protection locked="0"/>
    </xf>
    <xf numFmtId="0" fontId="50" fillId="0" borderId="0" xfId="11"/>
    <xf numFmtId="0" fontId="26" fillId="0" borderId="0" xfId="11" applyFont="1" applyBorder="1" applyAlignment="1">
      <alignment wrapText="1"/>
    </xf>
    <xf numFmtId="0" fontId="26" fillId="0" borderId="49" xfId="11" applyFont="1" applyBorder="1" applyAlignment="1">
      <alignment horizontal="center" wrapText="1"/>
    </xf>
    <xf numFmtId="0" fontId="26" fillId="0" borderId="0" xfId="11" applyFont="1" applyBorder="1" applyAlignment="1">
      <alignment horizontal="center" wrapText="1"/>
    </xf>
    <xf numFmtId="0" fontId="26" fillId="0" borderId="49" xfId="11" applyFont="1" applyBorder="1" applyAlignment="1">
      <alignment horizontal="center" vertical="center" wrapText="1"/>
    </xf>
    <xf numFmtId="0" fontId="26" fillId="0" borderId="0" xfId="11" applyFont="1" applyBorder="1" applyAlignment="1">
      <alignment horizontal="center"/>
    </xf>
    <xf numFmtId="0" fontId="50" fillId="0" borderId="0" xfId="11" applyAlignment="1">
      <alignment horizontal="center"/>
    </xf>
    <xf numFmtId="0" fontId="26" fillId="0" borderId="50" xfId="11" applyFont="1" applyBorder="1" applyAlignment="1">
      <alignment horizontal="center" vertical="center" wrapText="1"/>
    </xf>
    <xf numFmtId="0" fontId="51" fillId="0" borderId="51" xfId="11" applyFont="1" applyBorder="1" applyAlignment="1">
      <alignment horizontal="center" vertical="center" wrapText="1"/>
    </xf>
    <xf numFmtId="0" fontId="52" fillId="0" borderId="52" xfId="11" applyFont="1" applyBorder="1" applyAlignment="1">
      <alignment horizontal="center" wrapText="1"/>
    </xf>
    <xf numFmtId="0" fontId="1" fillId="0" borderId="0" xfId="11" applyFont="1"/>
    <xf numFmtId="3" fontId="26" fillId="0" borderId="49" xfId="11" applyNumberFormat="1" applyFont="1" applyBorder="1" applyAlignment="1">
      <alignment horizontal="center" wrapText="1"/>
    </xf>
    <xf numFmtId="0" fontId="26" fillId="0" borderId="53" xfId="11" applyFont="1" applyBorder="1" applyAlignment="1">
      <alignment horizontal="center" vertical="center" wrapText="1"/>
    </xf>
    <xf numFmtId="10" fontId="26" fillId="0" borderId="54" xfId="11" applyNumberFormat="1" applyFont="1" applyBorder="1" applyAlignment="1">
      <alignment horizontal="center" vertical="center" wrapText="1"/>
    </xf>
    <xf numFmtId="0" fontId="52" fillId="0" borderId="54" xfId="11" applyFont="1" applyBorder="1" applyAlignment="1">
      <alignment horizontal="center" wrapText="1"/>
    </xf>
    <xf numFmtId="0" fontId="26" fillId="0" borderId="55" xfId="11" applyFont="1" applyBorder="1" applyAlignment="1">
      <alignment wrapText="1"/>
    </xf>
    <xf numFmtId="0" fontId="26" fillId="0" borderId="56" xfId="11" applyFont="1" applyBorder="1" applyAlignment="1">
      <alignment wrapText="1"/>
    </xf>
    <xf numFmtId="3" fontId="26" fillId="0" borderId="0" xfId="11" applyNumberFormat="1" applyFont="1" applyBorder="1" applyAlignment="1">
      <alignment horizontal="center" wrapText="1"/>
    </xf>
    <xf numFmtId="0" fontId="26" fillId="0" borderId="49" xfId="11" applyFont="1" applyBorder="1" applyAlignment="1">
      <alignment horizontal="center"/>
    </xf>
    <xf numFmtId="0" fontId="26" fillId="0" borderId="57" xfId="11" applyFont="1" applyBorder="1" applyAlignment="1">
      <alignment horizontal="center" wrapText="1"/>
    </xf>
    <xf numFmtId="0" fontId="26" fillId="0" borderId="58" xfId="11" applyFont="1" applyBorder="1" applyAlignment="1">
      <alignment horizontal="center" wrapText="1"/>
    </xf>
    <xf numFmtId="0" fontId="26" fillId="0" borderId="51" xfId="11" applyFont="1" applyBorder="1" applyAlignment="1">
      <alignment horizontal="center" wrapText="1"/>
    </xf>
    <xf numFmtId="0" fontId="26" fillId="0" borderId="57" xfId="11" applyFont="1" applyBorder="1" applyAlignment="1">
      <alignment horizontal="center"/>
    </xf>
    <xf numFmtId="0" fontId="26" fillId="0" borderId="50" xfId="11" applyFont="1" applyBorder="1" applyAlignment="1">
      <alignment horizontal="center"/>
    </xf>
    <xf numFmtId="0" fontId="26" fillId="0" borderId="0" xfId="11" applyFont="1" applyBorder="1"/>
    <xf numFmtId="0" fontId="26" fillId="0" borderId="55" xfId="11" applyFont="1" applyBorder="1"/>
    <xf numFmtId="43" fontId="26" fillId="0" borderId="0" xfId="2" applyFont="1" applyBorder="1" applyAlignment="1">
      <alignment horizontal="center" wrapText="1"/>
    </xf>
    <xf numFmtId="43" fontId="26" fillId="0" borderId="0" xfId="2" quotePrefix="1" applyFont="1" applyBorder="1" applyAlignment="1">
      <alignment horizontal="center" wrapText="1"/>
    </xf>
    <xf numFmtId="43" fontId="26" fillId="0" borderId="0" xfId="2" applyFont="1" applyBorder="1" applyAlignment="1">
      <alignment horizontal="center"/>
    </xf>
    <xf numFmtId="43" fontId="26" fillId="0" borderId="49" xfId="2" applyFont="1" applyBorder="1" applyAlignment="1">
      <alignment horizontal="center" wrapText="1"/>
    </xf>
    <xf numFmtId="43" fontId="26" fillId="0" borderId="49" xfId="2" applyFont="1" applyBorder="1" applyAlignment="1">
      <alignment horizontal="center"/>
    </xf>
    <xf numFmtId="43" fontId="26" fillId="0" borderId="57" xfId="11" applyNumberFormat="1" applyFont="1" applyBorder="1" applyAlignment="1">
      <alignment horizontal="center" wrapText="1"/>
    </xf>
    <xf numFmtId="43" fontId="26" fillId="0" borderId="57" xfId="2" applyFont="1" applyBorder="1" applyAlignment="1">
      <alignment horizontal="center"/>
    </xf>
    <xf numFmtId="0" fontId="26" fillId="0" borderId="59" xfId="11" applyFont="1" applyBorder="1" applyAlignment="1">
      <alignment wrapText="1"/>
    </xf>
    <xf numFmtId="0" fontId="26" fillId="0" borderId="58" xfId="11" applyFont="1" applyBorder="1" applyAlignment="1">
      <alignment horizontal="center"/>
    </xf>
    <xf numFmtId="0" fontId="26" fillId="0" borderId="51" xfId="11" applyFont="1" applyBorder="1" applyAlignment="1">
      <alignment horizontal="center"/>
    </xf>
    <xf numFmtId="43" fontId="26" fillId="0" borderId="54" xfId="11" applyNumberFormat="1" applyFont="1" applyBorder="1" applyAlignment="1">
      <alignment horizontal="center" wrapText="1"/>
    </xf>
    <xf numFmtId="43" fontId="26" fillId="0" borderId="54" xfId="2" applyFont="1" applyBorder="1" applyAlignment="1">
      <alignment horizontal="center"/>
    </xf>
    <xf numFmtId="43" fontId="26" fillId="14" borderId="57" xfId="11" applyNumberFormat="1" applyFont="1" applyFill="1" applyBorder="1" applyAlignment="1">
      <alignment horizontal="center" wrapText="1"/>
    </xf>
    <xf numFmtId="43" fontId="26" fillId="14" borderId="57" xfId="2" applyFont="1" applyFill="1" applyBorder="1" applyAlignment="1">
      <alignment horizontal="center"/>
    </xf>
    <xf numFmtId="0" fontId="0" fillId="0" borderId="0" xfId="0" applyAlignment="1">
      <alignment horizontal="center"/>
    </xf>
    <xf numFmtId="3" fontId="26" fillId="14" borderId="0" xfId="11" applyNumberFormat="1" applyFont="1" applyFill="1" applyBorder="1" applyAlignment="1">
      <alignment horizontal="center" wrapText="1"/>
    </xf>
    <xf numFmtId="0" fontId="26" fillId="14" borderId="0" xfId="11" applyFont="1" applyFill="1" applyBorder="1" applyAlignment="1">
      <alignment horizontal="center" wrapText="1"/>
    </xf>
    <xf numFmtId="1" fontId="17" fillId="13" borderId="7" xfId="8" applyNumberFormat="1" applyFont="1" applyFill="1" applyBorder="1" applyAlignment="1" applyProtection="1">
      <alignment horizontal="left" vertical="top"/>
      <protection locked="0"/>
    </xf>
    <xf numFmtId="1" fontId="17" fillId="13" borderId="7" xfId="8" applyNumberFormat="1" applyFont="1" applyFill="1" applyBorder="1" applyAlignment="1" applyProtection="1">
      <alignment horizontal="left" vertical="top"/>
    </xf>
    <xf numFmtId="0" fontId="17" fillId="13" borderId="7" xfId="8" applyFont="1" applyFill="1" applyBorder="1" applyAlignment="1" applyProtection="1">
      <alignment horizontal="left" vertical="top"/>
    </xf>
    <xf numFmtId="1" fontId="3" fillId="0" borderId="2" xfId="15" applyNumberFormat="1" applyFont="1" applyBorder="1" applyAlignment="1" applyProtection="1">
      <alignment horizontal="center"/>
      <protection locked="0"/>
    </xf>
    <xf numFmtId="10" fontId="4" fillId="15" borderId="3" xfId="8" applyNumberFormat="1" applyFont="1" applyFill="1" applyBorder="1" applyProtection="1"/>
    <xf numFmtId="10" fontId="0" fillId="0" borderId="0" xfId="0" applyNumberFormat="1"/>
    <xf numFmtId="0" fontId="99" fillId="0" borderId="52" xfId="0" applyFont="1" applyBorder="1" applyAlignment="1">
      <alignment vertical="top" wrapText="1"/>
    </xf>
    <xf numFmtId="0" fontId="99" fillId="0" borderId="53" xfId="0" applyFont="1" applyBorder="1" applyAlignment="1">
      <alignment vertical="top" wrapText="1"/>
    </xf>
    <xf numFmtId="0" fontId="100" fillId="0" borderId="50" xfId="0" applyFont="1" applyBorder="1" applyAlignment="1">
      <alignment vertical="top" wrapText="1"/>
    </xf>
    <xf numFmtId="0" fontId="99" fillId="0" borderId="50" xfId="0" applyFont="1" applyBorder="1" applyAlignment="1">
      <alignment vertical="top" wrapText="1"/>
    </xf>
    <xf numFmtId="0" fontId="99" fillId="0" borderId="56" xfId="0" applyFont="1" applyBorder="1" applyAlignment="1">
      <alignment vertical="top" wrapText="1"/>
    </xf>
    <xf numFmtId="0" fontId="0" fillId="0" borderId="0" xfId="0" applyAlignment="1">
      <alignment wrapText="1"/>
    </xf>
    <xf numFmtId="0" fontId="99" fillId="0" borderId="60" xfId="0" applyFont="1" applyBorder="1" applyAlignment="1">
      <alignment vertical="top" wrapText="1"/>
    </xf>
    <xf numFmtId="0" fontId="99" fillId="0" borderId="54" xfId="0" applyFont="1" applyBorder="1" applyAlignment="1">
      <alignment vertical="top" wrapText="1"/>
    </xf>
    <xf numFmtId="0" fontId="26" fillId="0" borderId="59" xfId="11" applyFont="1" applyBorder="1" applyAlignment="1">
      <alignment vertical="center" wrapText="1"/>
    </xf>
    <xf numFmtId="0" fontId="26" fillId="0" borderId="58" xfId="11" applyFont="1" applyBorder="1" applyAlignment="1">
      <alignment vertical="center" wrapText="1"/>
    </xf>
    <xf numFmtId="0" fontId="26" fillId="0" borderId="51" xfId="11" applyFont="1" applyBorder="1" applyAlignment="1">
      <alignment vertical="center" wrapText="1"/>
    </xf>
    <xf numFmtId="0" fontId="26" fillId="0" borderId="55" xfId="11" applyFont="1" applyBorder="1" applyAlignment="1">
      <alignment vertical="center" wrapText="1"/>
    </xf>
    <xf numFmtId="0" fontId="26" fillId="0" borderId="0" xfId="11" applyFont="1" applyBorder="1" applyAlignment="1">
      <alignment vertical="center" wrapText="1"/>
    </xf>
    <xf numFmtId="0" fontId="26" fillId="0" borderId="49" xfId="11" applyFont="1" applyBorder="1" applyAlignment="1">
      <alignment vertical="center" wrapText="1"/>
    </xf>
    <xf numFmtId="0" fontId="26" fillId="0" borderId="56" xfId="11" applyFont="1" applyBorder="1" applyAlignment="1">
      <alignment vertical="center" wrapText="1"/>
    </xf>
    <xf numFmtId="0" fontId="26" fillId="0" borderId="57" xfId="11" applyFont="1" applyBorder="1" applyAlignment="1">
      <alignment vertical="center" wrapText="1"/>
    </xf>
    <xf numFmtId="0" fontId="26" fillId="0" borderId="50" xfId="11" applyFont="1" applyBorder="1" applyAlignment="1">
      <alignment vertical="center" wrapText="1"/>
    </xf>
    <xf numFmtId="0" fontId="99" fillId="0" borderId="57" xfId="0" applyFont="1" applyBorder="1" applyAlignment="1">
      <alignment wrapText="1"/>
    </xf>
    <xf numFmtId="43" fontId="26" fillId="0" borderId="57" xfId="11" applyNumberFormat="1" applyFont="1" applyFill="1" applyBorder="1" applyAlignment="1">
      <alignment horizontal="center" wrapText="1"/>
    </xf>
    <xf numFmtId="3" fontId="26" fillId="0" borderId="0" xfId="11" applyNumberFormat="1" applyFont="1" applyFill="1" applyBorder="1" applyAlignment="1">
      <alignment horizontal="center" wrapText="1"/>
    </xf>
    <xf numFmtId="0" fontId="26" fillId="0" borderId="0" xfId="11" applyFont="1" applyFill="1" applyBorder="1" applyAlignment="1">
      <alignment horizontal="center" wrapText="1"/>
    </xf>
    <xf numFmtId="0" fontId="26" fillId="0" borderId="0" xfId="11" applyFont="1" applyBorder="1" applyAlignment="1">
      <alignment horizontal="right"/>
    </xf>
    <xf numFmtId="0" fontId="26" fillId="0" borderId="49" xfId="11" applyFont="1" applyBorder="1" applyAlignment="1">
      <alignment horizontal="right"/>
    </xf>
    <xf numFmtId="43" fontId="26" fillId="0" borderId="57" xfId="2" applyFont="1" applyFill="1" applyBorder="1" applyAlignment="1">
      <alignment horizontal="center"/>
    </xf>
    <xf numFmtId="0" fontId="26" fillId="0" borderId="57" xfId="11" applyFont="1" applyBorder="1" applyAlignment="1">
      <alignment horizontal="center" vertical="center"/>
    </xf>
    <xf numFmtId="0" fontId="0" fillId="0" borderId="0" xfId="0" applyAlignment="1">
      <alignment horizontal="center" vertical="center"/>
    </xf>
    <xf numFmtId="0" fontId="99" fillId="0" borderId="58" xfId="0" applyFont="1" applyBorder="1" applyAlignment="1">
      <alignment horizontal="center" wrapText="1"/>
    </xf>
    <xf numFmtId="0" fontId="26" fillId="0" borderId="0" xfId="2" applyNumberFormat="1" applyFont="1" applyBorder="1" applyAlignment="1">
      <alignment horizontal="center" wrapText="1"/>
    </xf>
    <xf numFmtId="0" fontId="26" fillId="0" borderId="0" xfId="2" quotePrefix="1" applyNumberFormat="1" applyFont="1" applyBorder="1" applyAlignment="1">
      <alignment horizontal="center" vertical="center" wrapText="1"/>
    </xf>
    <xf numFmtId="0" fontId="26" fillId="0" borderId="57" xfId="11" applyNumberFormat="1" applyFont="1" applyBorder="1" applyAlignment="1">
      <alignment horizontal="center" vertical="center"/>
    </xf>
    <xf numFmtId="0" fontId="26" fillId="0" borderId="58" xfId="11" applyNumberFormat="1" applyFont="1" applyBorder="1" applyAlignment="1">
      <alignment horizontal="center"/>
    </xf>
    <xf numFmtId="0" fontId="26" fillId="0" borderId="0" xfId="2" applyNumberFormat="1" applyFont="1" applyBorder="1" applyAlignment="1">
      <alignment horizontal="center" vertical="center" wrapText="1"/>
    </xf>
    <xf numFmtId="2" fontId="26" fillId="0" borderId="0" xfId="2" applyNumberFormat="1" applyFont="1" applyBorder="1" applyAlignment="1">
      <alignment horizontal="center" vertical="center" wrapText="1"/>
    </xf>
    <xf numFmtId="2" fontId="26" fillId="0" borderId="0" xfId="2" quotePrefix="1" applyNumberFormat="1" applyFont="1" applyBorder="1" applyAlignment="1">
      <alignment horizontal="center" vertical="center" wrapText="1"/>
    </xf>
    <xf numFmtId="10" fontId="94" fillId="0" borderId="0" xfId="14" applyNumberFormat="1" applyFont="1" applyAlignment="1">
      <alignment horizontal="right"/>
    </xf>
    <xf numFmtId="0" fontId="0" fillId="0" borderId="0" xfId="0" applyAlignment="1">
      <alignment horizontal="left"/>
    </xf>
    <xf numFmtId="0" fontId="0" fillId="0" borderId="0" xfId="0" applyAlignment="1">
      <alignment vertical="top"/>
    </xf>
    <xf numFmtId="10" fontId="97" fillId="0" borderId="61" xfId="0" applyNumberFormat="1" applyFont="1" applyBorder="1" applyAlignment="1">
      <alignment vertical="top"/>
    </xf>
    <xf numFmtId="0" fontId="3" fillId="0" borderId="3" xfId="8" applyFont="1" applyBorder="1" applyAlignment="1" applyProtection="1">
      <alignment horizontal="left"/>
      <protection locked="0"/>
    </xf>
    <xf numFmtId="0" fontId="3" fillId="0" borderId="13" xfId="8" applyFont="1" applyBorder="1" applyAlignment="1" applyProtection="1">
      <alignment horizontal="left"/>
      <protection locked="0"/>
    </xf>
    <xf numFmtId="0" fontId="4" fillId="14" borderId="8" xfId="8" applyFont="1" applyFill="1" applyBorder="1" applyAlignment="1" applyProtection="1">
      <alignment horizontal="center"/>
    </xf>
    <xf numFmtId="0" fontId="21" fillId="14" borderId="8" xfId="8" applyFont="1" applyFill="1" applyBorder="1" applyAlignment="1" applyProtection="1">
      <alignment horizontal="center" vertical="center" wrapText="1"/>
    </xf>
    <xf numFmtId="165" fontId="3" fillId="13" borderId="1" xfId="4" applyNumberFormat="1" applyFont="1" applyFill="1" applyBorder="1" applyProtection="1"/>
    <xf numFmtId="10" fontId="4" fillId="0" borderId="61" xfId="8" applyNumberFormat="1" applyFont="1" applyFill="1" applyBorder="1" applyAlignment="1" applyProtection="1">
      <alignment horizontal="center"/>
      <protection locked="0"/>
    </xf>
    <xf numFmtId="0" fontId="51" fillId="0" borderId="56" xfId="11" applyFont="1" applyBorder="1" applyAlignment="1">
      <alignment horizontal="center" wrapText="1"/>
    </xf>
    <xf numFmtId="0" fontId="102" fillId="0" borderId="61" xfId="0" applyFont="1" applyBorder="1" applyAlignment="1">
      <alignment horizontal="center" vertical="center" wrapText="1"/>
    </xf>
    <xf numFmtId="0" fontId="0" fillId="0" borderId="0" xfId="0"/>
    <xf numFmtId="0" fontId="102" fillId="0" borderId="57" xfId="0" applyFont="1" applyBorder="1" applyAlignment="1">
      <alignment horizontal="center" vertical="center"/>
    </xf>
    <xf numFmtId="0" fontId="26" fillId="0" borderId="57" xfId="11" applyNumberFormat="1" applyFont="1" applyBorder="1" applyAlignment="1">
      <alignment horizontal="center" wrapText="1"/>
    </xf>
    <xf numFmtId="0" fontId="26" fillId="0" borderId="62" xfId="11" applyFont="1" applyBorder="1" applyAlignment="1">
      <alignment vertical="center" wrapText="1"/>
    </xf>
    <xf numFmtId="0" fontId="26" fillId="0" borderId="58" xfId="2" applyNumberFormat="1" applyFont="1" applyBorder="1" applyAlignment="1">
      <alignment horizontal="center"/>
    </xf>
    <xf numFmtId="0" fontId="0" fillId="0" borderId="0" xfId="0"/>
    <xf numFmtId="0" fontId="101" fillId="0" borderId="0" xfId="0" applyFont="1" applyBorder="1" applyAlignment="1">
      <alignment horizontal="center" vertical="center" wrapText="1"/>
    </xf>
    <xf numFmtId="2" fontId="101" fillId="0" borderId="0" xfId="0" applyNumberFormat="1" applyFont="1" applyBorder="1" applyAlignment="1">
      <alignment horizontal="center" vertical="center" wrapText="1"/>
    </xf>
    <xf numFmtId="0" fontId="101" fillId="0" borderId="57" xfId="0" applyFont="1" applyBorder="1" applyAlignment="1">
      <alignment horizontal="center" vertical="center"/>
    </xf>
    <xf numFmtId="0" fontId="26" fillId="0" borderId="63" xfId="11" applyFont="1" applyBorder="1" applyAlignment="1">
      <alignment wrapText="1"/>
    </xf>
    <xf numFmtId="0" fontId="103" fillId="0" borderId="61" xfId="0" applyFont="1" applyBorder="1" applyAlignment="1">
      <alignment horizontal="center" vertical="center" wrapText="1"/>
    </xf>
    <xf numFmtId="0" fontId="26" fillId="0" borderId="62" xfId="11" applyFont="1" applyBorder="1" applyAlignment="1">
      <alignment wrapText="1"/>
    </xf>
    <xf numFmtId="0" fontId="26" fillId="0" borderId="53" xfId="11" applyFont="1" applyBorder="1" applyAlignment="1">
      <alignment vertical="center" wrapText="1"/>
    </xf>
    <xf numFmtId="0" fontId="101" fillId="0" borderId="63" xfId="0" applyFont="1" applyBorder="1" applyAlignment="1">
      <alignment vertical="center" wrapText="1"/>
    </xf>
    <xf numFmtId="0" fontId="101" fillId="0" borderId="62" xfId="0" applyFont="1" applyBorder="1" applyAlignment="1">
      <alignment vertical="center" wrapText="1"/>
    </xf>
    <xf numFmtId="0" fontId="101" fillId="0" borderId="53" xfId="0" applyFont="1" applyBorder="1" applyAlignment="1">
      <alignment vertical="center" wrapText="1"/>
    </xf>
    <xf numFmtId="0" fontId="97" fillId="0" borderId="58" xfId="0" applyFont="1" applyBorder="1"/>
    <xf numFmtId="0" fontId="97" fillId="0" borderId="51" xfId="0" applyFont="1" applyBorder="1"/>
    <xf numFmtId="0" fontId="0" fillId="0" borderId="56" xfId="0" applyBorder="1"/>
    <xf numFmtId="0" fontId="0" fillId="0" borderId="57" xfId="0" applyBorder="1"/>
    <xf numFmtId="0" fontId="0" fillId="0" borderId="50" xfId="0" applyBorder="1"/>
    <xf numFmtId="0" fontId="104" fillId="0" borderId="59" xfId="0" applyFont="1" applyBorder="1" applyAlignment="1">
      <alignment vertical="center"/>
    </xf>
    <xf numFmtId="0" fontId="104" fillId="0" borderId="58" xfId="0" applyFont="1" applyBorder="1" applyAlignment="1">
      <alignment vertical="center"/>
    </xf>
    <xf numFmtId="10" fontId="0" fillId="0" borderId="0" xfId="0" applyNumberFormat="1" applyBorder="1" applyAlignment="1">
      <alignment vertical="center"/>
    </xf>
    <xf numFmtId="0" fontId="4" fillId="13" borderId="9" xfId="8" applyFont="1" applyFill="1" applyBorder="1" applyAlignment="1" applyProtection="1"/>
    <xf numFmtId="0" fontId="0" fillId="16" borderId="0" xfId="0" applyFill="1"/>
    <xf numFmtId="49" fontId="105" fillId="0" borderId="0" xfId="0" applyNumberFormat="1" applyFont="1" applyAlignment="1" applyProtection="1"/>
    <xf numFmtId="0" fontId="0" fillId="0" borderId="0" xfId="0"/>
    <xf numFmtId="0" fontId="106" fillId="0" borderId="0" xfId="0" applyFont="1" applyProtection="1"/>
    <xf numFmtId="0" fontId="106" fillId="0" borderId="0" xfId="0" applyFont="1" applyFill="1" applyProtection="1"/>
    <xf numFmtId="0" fontId="106" fillId="0" borderId="59" xfId="0" applyFont="1" applyFill="1" applyBorder="1" applyProtection="1"/>
    <xf numFmtId="0" fontId="106" fillId="0" borderId="58" xfId="0" applyFont="1" applyFill="1" applyBorder="1" applyProtection="1"/>
    <xf numFmtId="0" fontId="106" fillId="0" borderId="51" xfId="0" applyFont="1" applyFill="1" applyBorder="1" applyProtection="1"/>
    <xf numFmtId="0" fontId="106" fillId="0" borderId="55" xfId="0" applyFont="1" applyBorder="1" applyProtection="1"/>
    <xf numFmtId="0" fontId="106" fillId="0" borderId="0" xfId="0" applyFont="1" applyBorder="1" applyProtection="1"/>
    <xf numFmtId="0" fontId="106" fillId="0" borderId="49" xfId="0" applyFont="1" applyBorder="1" applyProtection="1"/>
    <xf numFmtId="0" fontId="107" fillId="0" borderId="0" xfId="0" applyFont="1" applyBorder="1" applyAlignment="1" applyProtection="1">
      <alignment horizontal="center"/>
    </xf>
    <xf numFmtId="0" fontId="106" fillId="0" borderId="55" xfId="0" applyFont="1" applyFill="1" applyBorder="1" applyProtection="1"/>
    <xf numFmtId="0" fontId="106" fillId="0" borderId="0" xfId="0" applyFont="1" applyFill="1" applyBorder="1" applyProtection="1"/>
    <xf numFmtId="169" fontId="108" fillId="0" borderId="0" xfId="3" applyNumberFormat="1" applyFont="1" applyFill="1" applyBorder="1" applyAlignment="1" applyProtection="1">
      <alignment horizontal="center"/>
    </xf>
    <xf numFmtId="0" fontId="107" fillId="0" borderId="0" xfId="0" applyFont="1" applyFill="1" applyBorder="1" applyAlignment="1" applyProtection="1"/>
    <xf numFmtId="0" fontId="107" fillId="0" borderId="0" xfId="0" applyFont="1" applyFill="1" applyBorder="1" applyProtection="1"/>
    <xf numFmtId="0" fontId="106" fillId="0" borderId="49" xfId="0" applyFont="1" applyFill="1" applyBorder="1" applyProtection="1"/>
    <xf numFmtId="0" fontId="107" fillId="0" borderId="0" xfId="0" applyFont="1" applyBorder="1" applyAlignment="1" applyProtection="1"/>
    <xf numFmtId="2" fontId="108" fillId="0" borderId="0" xfId="0" applyNumberFormat="1" applyFont="1" applyBorder="1" applyAlignment="1" applyProtection="1">
      <alignment horizontal="center"/>
    </xf>
    <xf numFmtId="0" fontId="106" fillId="0" borderId="56" xfId="0" applyFont="1" applyBorder="1" applyProtection="1"/>
    <xf numFmtId="0" fontId="106" fillId="0" borderId="57" xfId="0" applyFont="1" applyBorder="1" applyProtection="1"/>
    <xf numFmtId="0" fontId="106" fillId="0" borderId="50" xfId="0" applyFont="1" applyBorder="1" applyProtection="1"/>
    <xf numFmtId="0" fontId="108" fillId="0" borderId="0" xfId="0" applyFont="1" applyAlignment="1" applyProtection="1">
      <alignment horizontal="center" vertical="center"/>
    </xf>
    <xf numFmtId="0" fontId="106" fillId="0" borderId="5" xfId="0" applyFont="1" applyBorder="1" applyAlignment="1" applyProtection="1">
      <alignment horizontal="center"/>
    </xf>
    <xf numFmtId="0" fontId="107" fillId="0" borderId="0" xfId="0" applyFont="1" applyProtection="1"/>
    <xf numFmtId="0" fontId="106" fillId="0" borderId="0" xfId="0" applyFont="1" applyAlignment="1" applyProtection="1"/>
    <xf numFmtId="0" fontId="106" fillId="0" borderId="13" xfId="0" applyFont="1" applyBorder="1" applyAlignment="1" applyProtection="1">
      <alignment horizontal="center"/>
    </xf>
    <xf numFmtId="0" fontId="106" fillId="0" borderId="0" xfId="0" applyFont="1" applyFill="1" applyBorder="1" applyAlignment="1" applyProtection="1">
      <alignment horizontal="center"/>
    </xf>
    <xf numFmtId="0" fontId="108" fillId="0" borderId="0" xfId="0" applyFont="1" applyBorder="1" applyAlignment="1" applyProtection="1">
      <alignment horizontal="center"/>
    </xf>
    <xf numFmtId="0" fontId="106" fillId="0" borderId="0" xfId="0" applyFont="1" applyBorder="1" applyAlignment="1" applyProtection="1">
      <alignment horizontal="center"/>
    </xf>
    <xf numFmtId="0" fontId="106" fillId="18" borderId="0" xfId="0" applyFont="1" applyFill="1" applyBorder="1" applyAlignment="1" applyProtection="1">
      <alignment vertical="center"/>
    </xf>
    <xf numFmtId="0" fontId="107" fillId="0" borderId="61" xfId="0" applyFont="1" applyBorder="1" applyAlignment="1" applyProtection="1">
      <alignment horizontal="center"/>
    </xf>
    <xf numFmtId="0" fontId="107" fillId="0" borderId="0" xfId="0" applyFont="1" applyBorder="1" applyAlignment="1" applyProtection="1">
      <alignment horizontal="right"/>
    </xf>
    <xf numFmtId="0" fontId="106" fillId="0" borderId="0" xfId="0" applyFont="1" applyAlignment="1" applyProtection="1">
      <alignment horizontal="right"/>
    </xf>
    <xf numFmtId="173" fontId="106" fillId="0" borderId="0" xfId="0" applyNumberFormat="1" applyFont="1" applyFill="1" applyBorder="1" applyAlignment="1" applyProtection="1">
      <alignment horizontal="center"/>
    </xf>
    <xf numFmtId="169" fontId="108" fillId="0" borderId="0" xfId="3" applyNumberFormat="1" applyFont="1" applyFill="1" applyBorder="1" applyAlignment="1" applyProtection="1">
      <alignment horizontal="right"/>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right"/>
    </xf>
    <xf numFmtId="2" fontId="108" fillId="0" borderId="0" xfId="0" applyNumberFormat="1" applyFont="1" applyFill="1" applyBorder="1" applyAlignment="1" applyProtection="1">
      <alignment horizontal="center"/>
    </xf>
    <xf numFmtId="0" fontId="109" fillId="0" borderId="0" xfId="0" applyFont="1" applyBorder="1" applyAlignment="1" applyProtection="1"/>
    <xf numFmtId="9" fontId="110" fillId="0" borderId="0" xfId="14" applyFont="1" applyFill="1" applyBorder="1" applyProtection="1"/>
    <xf numFmtId="0" fontId="111" fillId="0" borderId="0" xfId="0" applyFont="1" applyBorder="1" applyProtection="1"/>
    <xf numFmtId="0" fontId="106" fillId="0" borderId="0" xfId="0" applyFont="1" applyAlignment="1" applyProtection="1">
      <alignment vertical="center"/>
    </xf>
    <xf numFmtId="0" fontId="110" fillId="0" borderId="54" xfId="0" applyFont="1" applyFill="1" applyBorder="1" applyProtection="1"/>
    <xf numFmtId="166" fontId="107" fillId="0" borderId="0" xfId="0" applyNumberFormat="1" applyFont="1" applyFill="1" applyBorder="1" applyAlignment="1" applyProtection="1">
      <alignment horizontal="center"/>
    </xf>
    <xf numFmtId="10" fontId="110" fillId="0" borderId="61" xfId="14" applyNumberFormat="1" applyFont="1" applyFill="1" applyBorder="1" applyAlignment="1" applyProtection="1">
      <alignment horizontal="center"/>
    </xf>
    <xf numFmtId="169" fontId="108" fillId="0" borderId="0" xfId="0" applyNumberFormat="1" applyFont="1" applyFill="1" applyBorder="1" applyProtection="1"/>
    <xf numFmtId="10" fontId="110" fillId="13" borderId="61" xfId="0" applyNumberFormat="1" applyFont="1" applyFill="1" applyBorder="1" applyProtection="1"/>
    <xf numFmtId="10" fontId="110" fillId="0" borderId="0" xfId="0" applyNumberFormat="1" applyFont="1" applyFill="1" applyBorder="1" applyProtection="1"/>
    <xf numFmtId="10" fontId="110" fillId="0" borderId="0" xfId="14" applyNumberFormat="1" applyFont="1" applyFill="1" applyBorder="1" applyProtection="1"/>
    <xf numFmtId="169" fontId="108" fillId="0" borderId="0" xfId="0" applyNumberFormat="1" applyFont="1" applyFill="1" applyBorder="1" applyAlignment="1" applyProtection="1">
      <alignment horizontal="right"/>
    </xf>
    <xf numFmtId="10" fontId="108" fillId="0" borderId="64" xfId="0" applyNumberFormat="1" applyFont="1" applyFill="1" applyBorder="1" applyProtection="1"/>
    <xf numFmtId="10" fontId="110" fillId="0" borderId="51" xfId="14" applyNumberFormat="1" applyFont="1" applyFill="1" applyBorder="1" applyAlignment="1" applyProtection="1">
      <alignment horizontal="center"/>
    </xf>
    <xf numFmtId="10" fontId="109" fillId="0" borderId="65" xfId="0" applyNumberFormat="1" applyFont="1" applyFill="1" applyBorder="1" applyProtection="1"/>
    <xf numFmtId="0" fontId="108" fillId="0" borderId="7" xfId="0" applyFont="1" applyBorder="1" applyAlignment="1" applyProtection="1">
      <alignment vertical="center"/>
    </xf>
    <xf numFmtId="2" fontId="108" fillId="0" borderId="5" xfId="0" applyNumberFormat="1" applyFont="1" applyBorder="1" applyAlignment="1" applyProtection="1">
      <alignment horizontal="right"/>
    </xf>
    <xf numFmtId="0" fontId="107" fillId="18" borderId="0" xfId="0" applyFont="1" applyFill="1" applyBorder="1" applyAlignment="1" applyProtection="1"/>
    <xf numFmtId="0" fontId="106" fillId="18" borderId="0" xfId="0" applyFont="1" applyFill="1" applyBorder="1" applyProtection="1"/>
    <xf numFmtId="0" fontId="106" fillId="19" borderId="59" xfId="0" applyFont="1" applyFill="1" applyBorder="1" applyProtection="1"/>
    <xf numFmtId="0" fontId="106" fillId="19" borderId="58" xfId="0" applyFont="1" applyFill="1" applyBorder="1" applyProtection="1"/>
    <xf numFmtId="0" fontId="106" fillId="19" borderId="51" xfId="0" applyFont="1" applyFill="1" applyBorder="1" applyProtection="1"/>
    <xf numFmtId="0" fontId="106" fillId="18" borderId="55" xfId="0" applyFont="1" applyFill="1" applyBorder="1" applyAlignment="1" applyProtection="1">
      <alignment horizontal="center"/>
    </xf>
    <xf numFmtId="0" fontId="106" fillId="18" borderId="55" xfId="0" applyFont="1" applyFill="1" applyBorder="1" applyProtection="1"/>
    <xf numFmtId="0" fontId="106" fillId="18" borderId="49" xfId="0" applyFont="1" applyFill="1" applyBorder="1" applyProtection="1"/>
    <xf numFmtId="0" fontId="106" fillId="18" borderId="49" xfId="0" applyFont="1" applyFill="1" applyBorder="1" applyAlignment="1" applyProtection="1">
      <alignment vertical="center"/>
    </xf>
    <xf numFmtId="0" fontId="106" fillId="19" borderId="56" xfId="0" applyFont="1" applyFill="1" applyBorder="1" applyProtection="1"/>
    <xf numFmtId="0" fontId="106" fillId="19" borderId="57" xfId="0" applyFont="1" applyFill="1" applyBorder="1" applyProtection="1"/>
    <xf numFmtId="0" fontId="106" fillId="19" borderId="50" xfId="0" applyFont="1" applyFill="1" applyBorder="1" applyProtection="1"/>
    <xf numFmtId="0" fontId="110" fillId="18" borderId="0" xfId="0" applyFont="1" applyFill="1" applyBorder="1" applyAlignment="1" applyProtection="1"/>
    <xf numFmtId="0" fontId="112" fillId="18" borderId="0" xfId="0" applyFont="1" applyFill="1" applyBorder="1" applyProtection="1"/>
    <xf numFmtId="166" fontId="110" fillId="18" borderId="0" xfId="0" applyNumberFormat="1" applyFont="1" applyFill="1" applyBorder="1" applyAlignment="1" applyProtection="1"/>
    <xf numFmtId="0" fontId="107" fillId="0" borderId="0" xfId="0" applyFont="1" applyFill="1" applyBorder="1" applyAlignment="1" applyProtection="1">
      <alignment horizontal="left"/>
    </xf>
    <xf numFmtId="0" fontId="106" fillId="0" borderId="0" xfId="0" applyFont="1" applyAlignment="1" applyProtection="1">
      <alignment horizontal="left"/>
    </xf>
    <xf numFmtId="175" fontId="107" fillId="13" borderId="61" xfId="14" applyNumberFormat="1" applyFont="1" applyFill="1" applyBorder="1" applyAlignment="1" applyProtection="1">
      <alignment horizontal="center"/>
    </xf>
    <xf numFmtId="0" fontId="108" fillId="0" borderId="0" xfId="0" applyFont="1" applyAlignment="1" applyProtection="1">
      <alignment horizontal="right"/>
    </xf>
    <xf numFmtId="175" fontId="110" fillId="0" borderId="0" xfId="14" applyNumberFormat="1" applyFont="1" applyFill="1" applyBorder="1" applyProtection="1"/>
    <xf numFmtId="175" fontId="110" fillId="0" borderId="61" xfId="14" applyNumberFormat="1" applyFont="1" applyFill="1" applyBorder="1" applyProtection="1"/>
    <xf numFmtId="175" fontId="110" fillId="0" borderId="54" xfId="0" applyNumberFormat="1" applyFont="1" applyFill="1" applyBorder="1" applyProtection="1"/>
    <xf numFmtId="175" fontId="110" fillId="20" borderId="61" xfId="0" applyNumberFormat="1" applyFont="1" applyFill="1" applyBorder="1" applyProtection="1"/>
    <xf numFmtId="164" fontId="106" fillId="0" borderId="0" xfId="0" applyNumberFormat="1" applyFont="1" applyFill="1" applyBorder="1" applyAlignment="1" applyProtection="1">
      <alignment horizontal="right"/>
    </xf>
    <xf numFmtId="164" fontId="108" fillId="0" borderId="0" xfId="1" applyNumberFormat="1" applyFont="1" applyBorder="1" applyAlignment="1" applyProtection="1">
      <alignment horizontal="right"/>
    </xf>
    <xf numFmtId="164" fontId="106" fillId="0" borderId="0" xfId="0" applyNumberFormat="1" applyFont="1" applyBorder="1" applyAlignment="1" applyProtection="1">
      <alignment horizontal="right"/>
    </xf>
    <xf numFmtId="164" fontId="108" fillId="0" borderId="0" xfId="1" applyNumberFormat="1" applyFont="1" applyFill="1" applyBorder="1" applyAlignment="1" applyProtection="1">
      <alignment horizontal="right"/>
    </xf>
    <xf numFmtId="164" fontId="108" fillId="14" borderId="60" xfId="0" applyNumberFormat="1" applyFont="1" applyFill="1" applyBorder="1" applyAlignment="1" applyProtection="1">
      <alignment horizontal="right"/>
    </xf>
    <xf numFmtId="174" fontId="107" fillId="13" borderId="61" xfId="0" applyNumberFormat="1" applyFont="1" applyFill="1" applyBorder="1" applyAlignment="1" applyProtection="1">
      <alignment horizontal="center"/>
    </xf>
    <xf numFmtId="0" fontId="106" fillId="0" borderId="0" xfId="0" applyFont="1" applyFill="1" applyBorder="1" applyAlignment="1" applyProtection="1">
      <alignment vertical="center"/>
    </xf>
    <xf numFmtId="9" fontId="106" fillId="0" borderId="1" xfId="14" applyFont="1" applyBorder="1" applyAlignment="1" applyProtection="1">
      <alignment horizontal="center"/>
    </xf>
    <xf numFmtId="175" fontId="107" fillId="21" borderId="61" xfId="14" applyNumberFormat="1" applyFont="1" applyFill="1" applyBorder="1" applyAlignment="1" applyProtection="1">
      <alignment horizontal="center"/>
      <protection locked="0"/>
    </xf>
    <xf numFmtId="175" fontId="110" fillId="21" borderId="61" xfId="14" applyNumberFormat="1" applyFont="1" applyFill="1" applyBorder="1" applyProtection="1">
      <protection locked="0"/>
    </xf>
    <xf numFmtId="164" fontId="108" fillId="22" borderId="60" xfId="1" applyNumberFormat="1" applyFont="1" applyFill="1" applyBorder="1" applyAlignment="1" applyProtection="1">
      <alignment horizontal="right"/>
    </xf>
    <xf numFmtId="164" fontId="108" fillId="14" borderId="60" xfId="1" applyNumberFormat="1" applyFont="1" applyFill="1" applyBorder="1" applyAlignment="1" applyProtection="1">
      <alignment horizontal="right"/>
    </xf>
    <xf numFmtId="164" fontId="113" fillId="23" borderId="60" xfId="1" applyNumberFormat="1" applyFont="1" applyFill="1" applyBorder="1" applyAlignment="1" applyProtection="1">
      <alignment horizontal="right"/>
    </xf>
    <xf numFmtId="164" fontId="108" fillId="24" borderId="60" xfId="1" applyNumberFormat="1" applyFont="1" applyFill="1" applyBorder="1" applyAlignment="1" applyProtection="1">
      <alignment horizontal="right"/>
    </xf>
    <xf numFmtId="170" fontId="107" fillId="13" borderId="61" xfId="0" applyNumberFormat="1" applyFont="1" applyFill="1" applyBorder="1" applyAlignment="1" applyProtection="1">
      <alignment horizontal="center"/>
    </xf>
    <xf numFmtId="2" fontId="107" fillId="21" borderId="61" xfId="0" applyNumberFormat="1" applyFont="1" applyFill="1" applyBorder="1" applyAlignment="1" applyProtection="1">
      <alignment horizontal="center"/>
      <protection locked="0"/>
    </xf>
    <xf numFmtId="172" fontId="106" fillId="0" borderId="1" xfId="0" applyNumberFormat="1" applyFont="1" applyBorder="1" applyAlignment="1" applyProtection="1"/>
    <xf numFmtId="0" fontId="107" fillId="0" borderId="55" xfId="0" applyFont="1" applyFill="1" applyBorder="1" applyAlignment="1" applyProtection="1">
      <alignment horizontal="right"/>
    </xf>
    <xf numFmtId="175" fontId="110" fillId="13" borderId="61" xfId="14" applyNumberFormat="1" applyFont="1" applyFill="1" applyBorder="1" applyProtection="1"/>
    <xf numFmtId="167" fontId="110" fillId="0" borderId="61" xfId="14" applyNumberFormat="1" applyFont="1" applyFill="1" applyBorder="1" applyProtection="1"/>
    <xf numFmtId="174" fontId="107" fillId="21" borderId="61" xfId="0" applyNumberFormat="1" applyFont="1" applyFill="1" applyBorder="1" applyAlignment="1" applyProtection="1">
      <alignment horizontal="center"/>
      <protection locked="0"/>
    </xf>
    <xf numFmtId="0" fontId="107" fillId="22" borderId="0" xfId="0" applyFont="1" applyFill="1" applyAlignment="1" applyProtection="1">
      <alignment horizontal="right"/>
    </xf>
    <xf numFmtId="0" fontId="108" fillId="22" borderId="55" xfId="0" applyFont="1" applyFill="1" applyBorder="1" applyAlignment="1" applyProtection="1">
      <alignment horizontal="center"/>
    </xf>
    <xf numFmtId="0" fontId="107" fillId="22" borderId="55" xfId="0" applyFont="1" applyFill="1" applyBorder="1" applyAlignment="1" applyProtection="1">
      <alignment horizontal="center"/>
    </xf>
    <xf numFmtId="0" fontId="107" fillId="22" borderId="55" xfId="0" applyFont="1" applyFill="1" applyBorder="1" applyAlignment="1" applyProtection="1">
      <alignment horizontal="center" vertical="center"/>
    </xf>
    <xf numFmtId="0" fontId="113" fillId="22" borderId="49" xfId="0" applyFont="1" applyFill="1" applyBorder="1" applyAlignment="1" applyProtection="1">
      <alignment horizontal="center"/>
    </xf>
    <xf numFmtId="165" fontId="107" fillId="13" borderId="61" xfId="3" applyNumberFormat="1" applyFont="1" applyFill="1" applyBorder="1" applyAlignment="1" applyProtection="1">
      <alignment horizontal="center"/>
    </xf>
    <xf numFmtId="0" fontId="64" fillId="0" borderId="0" xfId="0" applyFont="1" applyFill="1"/>
    <xf numFmtId="0" fontId="65" fillId="7" borderId="0" xfId="0" applyFont="1" applyFill="1"/>
    <xf numFmtId="0" fontId="66" fillId="7" borderId="0" xfId="0" applyFont="1" applyFill="1"/>
    <xf numFmtId="0" fontId="67" fillId="7" borderId="0" xfId="0" applyFont="1" applyFill="1"/>
    <xf numFmtId="1" fontId="64" fillId="0" borderId="0" xfId="0" applyNumberFormat="1" applyFont="1" applyFill="1"/>
    <xf numFmtId="0" fontId="24" fillId="0" borderId="0" xfId="0" applyFont="1" applyFill="1"/>
    <xf numFmtId="176" fontId="68" fillId="3" borderId="66" xfId="0" applyNumberFormat="1" applyFont="1" applyFill="1" applyBorder="1" applyProtection="1">
      <protection locked="0"/>
    </xf>
    <xf numFmtId="176" fontId="68" fillId="0" borderId="0" xfId="0" applyNumberFormat="1" applyFont="1" applyFill="1" applyBorder="1" applyProtection="1">
      <protection locked="0"/>
    </xf>
    <xf numFmtId="0" fontId="69" fillId="0" borderId="0" xfId="0" applyFont="1" applyFill="1" applyBorder="1" applyAlignment="1"/>
    <xf numFmtId="0" fontId="0" fillId="0" borderId="0" xfId="0" applyBorder="1" applyAlignment="1"/>
    <xf numFmtId="176" fontId="68" fillId="3" borderId="67" xfId="0" applyNumberFormat="1" applyFont="1" applyFill="1" applyBorder="1" applyProtection="1">
      <protection locked="0"/>
    </xf>
    <xf numFmtId="0" fontId="70" fillId="0" borderId="0" xfId="0" applyFont="1" applyFill="1" applyAlignment="1">
      <alignment horizontal="center"/>
    </xf>
    <xf numFmtId="1" fontId="64" fillId="0" borderId="0" xfId="0" applyNumberFormat="1" applyFont="1" applyFill="1" applyAlignment="1">
      <alignment horizontal="right"/>
    </xf>
    <xf numFmtId="0" fontId="24" fillId="0" borderId="0" xfId="0" applyFont="1" applyFill="1" applyBorder="1"/>
    <xf numFmtId="0" fontId="68" fillId="3" borderId="6" xfId="0" applyNumberFormat="1" applyFont="1" applyFill="1" applyBorder="1" applyAlignment="1" applyProtection="1">
      <alignment horizontal="center"/>
      <protection locked="0"/>
    </xf>
    <xf numFmtId="0" fontId="68" fillId="0" borderId="0" xfId="0" applyNumberFormat="1" applyFont="1" applyFill="1" applyBorder="1" applyAlignment="1" applyProtection="1">
      <alignment horizontal="center"/>
      <protection locked="0"/>
    </xf>
    <xf numFmtId="0" fontId="64" fillId="0" borderId="0" xfId="0" applyFont="1" applyFill="1" applyBorder="1"/>
    <xf numFmtId="0" fontId="71" fillId="0" borderId="7" xfId="0" applyFont="1" applyFill="1" applyBorder="1"/>
    <xf numFmtId="0" fontId="72" fillId="0" borderId="0" xfId="0" applyFont="1" applyFill="1" applyBorder="1" applyAlignment="1">
      <alignment horizontal="center"/>
    </xf>
    <xf numFmtId="0" fontId="56" fillId="0" borderId="0" xfId="0" applyFont="1" applyFill="1" applyBorder="1"/>
    <xf numFmtId="0" fontId="73" fillId="0" borderId="5" xfId="0" applyFont="1" applyFill="1" applyBorder="1"/>
    <xf numFmtId="0" fontId="73" fillId="0" borderId="5" xfId="0" applyFont="1" applyFill="1" applyBorder="1" applyAlignment="1">
      <alignment wrapText="1"/>
    </xf>
    <xf numFmtId="0" fontId="73" fillId="0" borderId="5" xfId="0" applyFont="1" applyFill="1" applyBorder="1" applyAlignment="1">
      <alignment horizontal="center" wrapText="1"/>
    </xf>
    <xf numFmtId="0" fontId="66" fillId="0" borderId="5" xfId="0" applyFont="1" applyFill="1" applyBorder="1" applyAlignment="1">
      <alignment horizontal="center" wrapText="1"/>
    </xf>
    <xf numFmtId="0" fontId="54" fillId="7" borderId="5" xfId="0" applyFont="1" applyFill="1" applyBorder="1" applyAlignment="1">
      <alignment horizontal="center" wrapText="1"/>
    </xf>
    <xf numFmtId="0" fontId="73" fillId="0" borderId="5" xfId="0" applyFont="1" applyFill="1" applyBorder="1" applyAlignment="1">
      <alignment horizontal="center"/>
    </xf>
    <xf numFmtId="9" fontId="54" fillId="8" borderId="5" xfId="14" applyFont="1" applyFill="1" applyBorder="1" applyAlignment="1" applyProtection="1">
      <alignment wrapText="1"/>
      <protection locked="0"/>
    </xf>
    <xf numFmtId="0" fontId="74" fillId="8" borderId="5" xfId="0" applyFont="1" applyFill="1" applyBorder="1" applyProtection="1">
      <protection locked="0"/>
    </xf>
    <xf numFmtId="0" fontId="75" fillId="8" borderId="5" xfId="0" applyFont="1" applyFill="1" applyBorder="1" applyAlignment="1">
      <alignment horizontal="center" wrapText="1"/>
    </xf>
    <xf numFmtId="9" fontId="76" fillId="8" borderId="5" xfId="14" applyFont="1" applyFill="1" applyBorder="1" applyAlignment="1" applyProtection="1">
      <alignment horizontal="center"/>
      <protection locked="0"/>
    </xf>
    <xf numFmtId="177" fontId="76" fillId="8" borderId="5" xfId="14" applyNumberFormat="1" applyFont="1" applyFill="1" applyBorder="1" applyAlignment="1" applyProtection="1">
      <alignment horizontal="center"/>
    </xf>
    <xf numFmtId="3" fontId="76" fillId="8" borderId="5" xfId="0" applyNumberFormat="1" applyFont="1" applyFill="1" applyBorder="1" applyAlignment="1" applyProtection="1">
      <alignment horizontal="center"/>
      <protection locked="0"/>
    </xf>
    <xf numFmtId="171" fontId="77" fillId="0" borderId="5" xfId="1" applyNumberFormat="1" applyFont="1" applyFill="1" applyBorder="1" applyAlignment="1">
      <alignment horizontal="center"/>
    </xf>
    <xf numFmtId="168" fontId="54" fillId="7" borderId="5" xfId="14" applyNumberFormat="1" applyFont="1" applyFill="1" applyBorder="1" applyProtection="1">
      <protection locked="0"/>
    </xf>
    <xf numFmtId="171" fontId="55" fillId="0" borderId="5" xfId="1" applyNumberFormat="1" applyFont="1" applyFill="1" applyBorder="1" applyAlignment="1">
      <alignment horizontal="center"/>
    </xf>
    <xf numFmtId="9" fontId="64" fillId="8" borderId="5" xfId="14" applyFont="1" applyFill="1" applyBorder="1" applyProtection="1">
      <protection locked="0"/>
    </xf>
    <xf numFmtId="165" fontId="55" fillId="0" borderId="5" xfId="3" applyNumberFormat="1" applyFont="1" applyFill="1" applyBorder="1" applyAlignment="1">
      <alignment horizontal="center"/>
    </xf>
    <xf numFmtId="10" fontId="64" fillId="0" borderId="0" xfId="0" applyNumberFormat="1" applyFont="1" applyFill="1" applyBorder="1"/>
    <xf numFmtId="0" fontId="75" fillId="8" borderId="5" xfId="0" applyFont="1" applyFill="1" applyBorder="1" applyAlignment="1" applyProtection="1">
      <alignment wrapText="1"/>
      <protection locked="0"/>
    </xf>
    <xf numFmtId="0" fontId="78" fillId="8" borderId="5" xfId="0" applyFont="1" applyFill="1" applyBorder="1" applyProtection="1">
      <protection locked="0"/>
    </xf>
    <xf numFmtId="0" fontId="75" fillId="8" borderId="5" xfId="13" applyFont="1" applyFill="1" applyBorder="1" applyAlignment="1" applyProtection="1">
      <alignment wrapText="1"/>
      <protection locked="0"/>
    </xf>
    <xf numFmtId="9" fontId="64" fillId="7" borderId="5" xfId="14" applyFont="1" applyFill="1" applyBorder="1"/>
    <xf numFmtId="9" fontId="64" fillId="0" borderId="5" xfId="14" applyFont="1" applyFill="1" applyBorder="1"/>
    <xf numFmtId="171" fontId="56" fillId="0" borderId="5" xfId="1" applyNumberFormat="1" applyFont="1" applyFill="1" applyBorder="1" applyAlignment="1">
      <alignment horizontal="center"/>
    </xf>
    <xf numFmtId="171" fontId="55" fillId="8" borderId="5" xfId="1" applyNumberFormat="1" applyFont="1" applyFill="1" applyBorder="1" applyAlignment="1" applyProtection="1">
      <alignment horizontal="center"/>
      <protection locked="0"/>
    </xf>
    <xf numFmtId="171" fontId="79" fillId="8" borderId="5" xfId="1" applyNumberFormat="1" applyFont="1" applyFill="1" applyBorder="1" applyAlignment="1"/>
    <xf numFmtId="0" fontId="79" fillId="8" borderId="5" xfId="0" applyFont="1" applyFill="1" applyBorder="1" applyAlignment="1"/>
    <xf numFmtId="171" fontId="79" fillId="8" borderId="5" xfId="1" applyNumberFormat="1" applyFont="1" applyFill="1" applyBorder="1" applyAlignment="1" applyProtection="1">
      <alignment horizontal="center"/>
      <protection locked="0"/>
    </xf>
    <xf numFmtId="171" fontId="79" fillId="0" borderId="5" xfId="1" applyNumberFormat="1" applyFont="1" applyFill="1" applyBorder="1" applyAlignment="1">
      <alignment horizontal="center"/>
    </xf>
    <xf numFmtId="0" fontId="1" fillId="8" borderId="5" xfId="0" applyFont="1" applyFill="1" applyBorder="1" applyAlignment="1"/>
    <xf numFmtId="3" fontId="1" fillId="8" borderId="5" xfId="0" applyNumberFormat="1" applyFont="1" applyFill="1" applyBorder="1" applyAlignment="1"/>
    <xf numFmtId="171" fontId="79" fillId="0" borderId="5" xfId="1" applyNumberFormat="1" applyFont="1" applyFill="1" applyBorder="1"/>
    <xf numFmtId="171" fontId="81" fillId="0" borderId="5" xfId="1" applyNumberFormat="1" applyFont="1" applyFill="1" applyBorder="1" applyAlignment="1">
      <alignment horizontal="center"/>
    </xf>
    <xf numFmtId="171" fontId="81" fillId="0" borderId="5" xfId="1" applyNumberFormat="1" applyFont="1" applyFill="1" applyBorder="1" applyAlignment="1" applyProtection="1">
      <alignment horizontal="center"/>
      <protection locked="0"/>
    </xf>
    <xf numFmtId="0" fontId="56" fillId="7" borderId="15" xfId="0" applyFont="1" applyFill="1" applyBorder="1"/>
    <xf numFmtId="171" fontId="55" fillId="7" borderId="68" xfId="1" applyNumberFormat="1" applyFont="1" applyFill="1" applyBorder="1" applyAlignment="1" applyProtection="1">
      <alignment horizontal="center"/>
    </xf>
    <xf numFmtId="171" fontId="55" fillId="9" borderId="68" xfId="1" applyNumberFormat="1" applyFont="1" applyFill="1" applyBorder="1" applyAlignment="1" applyProtection="1">
      <alignment horizontal="center"/>
    </xf>
    <xf numFmtId="0" fontId="79" fillId="0" borderId="0" xfId="0" applyFont="1" applyFill="1" applyProtection="1"/>
    <xf numFmtId="171" fontId="55" fillId="10" borderId="5" xfId="1" applyNumberFormat="1" applyFont="1" applyFill="1" applyBorder="1" applyAlignment="1" applyProtection="1">
      <alignment horizontal="center"/>
    </xf>
    <xf numFmtId="171" fontId="55" fillId="10" borderId="69" xfId="0" applyNumberFormat="1" applyFont="1" applyFill="1" applyBorder="1" applyProtection="1"/>
    <xf numFmtId="0" fontId="64" fillId="0" borderId="0" xfId="0" applyFont="1" applyFill="1" applyProtection="1"/>
    <xf numFmtId="171" fontId="55" fillId="7" borderId="70" xfId="0" applyNumberFormat="1" applyFont="1" applyFill="1" applyBorder="1" applyProtection="1"/>
    <xf numFmtId="171" fontId="70" fillId="0" borderId="0" xfId="0" applyNumberFormat="1" applyFont="1" applyFill="1" applyProtection="1"/>
    <xf numFmtId="0" fontId="1" fillId="0" borderId="0" xfId="0" applyFont="1" applyFill="1"/>
    <xf numFmtId="0" fontId="75" fillId="0" borderId="5" xfId="0" applyFont="1" applyFill="1" applyBorder="1" applyAlignment="1">
      <alignment horizontal="center" wrapText="1"/>
    </xf>
    <xf numFmtId="165" fontId="3" fillId="13" borderId="12" xfId="4" applyNumberFormat="1" applyFont="1" applyFill="1" applyBorder="1" applyProtection="1">
      <protection locked="0"/>
    </xf>
    <xf numFmtId="0" fontId="75" fillId="8" borderId="5" xfId="0" applyFont="1" applyFill="1" applyBorder="1" applyAlignment="1" applyProtection="1">
      <alignment horizontal="center" wrapText="1"/>
      <protection locked="0"/>
    </xf>
    <xf numFmtId="5" fontId="4" fillId="13" borderId="4" xfId="3" applyNumberFormat="1" applyFont="1" applyFill="1" applyBorder="1" applyAlignment="1" applyProtection="1">
      <alignment horizontal="center"/>
    </xf>
    <xf numFmtId="49" fontId="6" fillId="13" borderId="6" xfId="8" applyNumberFormat="1" applyFont="1" applyFill="1" applyBorder="1" applyAlignment="1" applyProtection="1">
      <alignment horizontal="center" vertical="top" wrapText="1"/>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166" fontId="3" fillId="13" borderId="0" xfId="15" applyNumberFormat="1" applyFont="1" applyFill="1" applyBorder="1" applyAlignment="1" applyProtection="1">
      <alignment horizontal="center"/>
      <protection locked="0"/>
    </xf>
    <xf numFmtId="0" fontId="4" fillId="13" borderId="10" xfId="8" applyFont="1" applyFill="1" applyBorder="1" applyAlignment="1" applyProtection="1">
      <protection locked="0"/>
    </xf>
    <xf numFmtId="0" fontId="4" fillId="13" borderId="9" xfId="8" applyFont="1" applyFill="1" applyBorder="1" applyAlignment="1" applyProtection="1">
      <protection locked="0"/>
    </xf>
    <xf numFmtId="164" fontId="4" fillId="14" borderId="8" xfId="8" applyNumberFormat="1" applyFont="1" applyFill="1" applyBorder="1" applyAlignment="1" applyProtection="1">
      <alignment horizontal="center"/>
    </xf>
    <xf numFmtId="0" fontId="4" fillId="13" borderId="0" xfId="8" applyFont="1" applyFill="1" applyBorder="1" applyAlignment="1" applyProtection="1">
      <alignment horizontal="right" vertical="center"/>
    </xf>
    <xf numFmtId="0" fontId="12" fillId="13" borderId="0" xfId="8" applyFont="1" applyFill="1" applyBorder="1" applyAlignment="1" applyProtection="1">
      <alignment horizontal="left" vertical="center"/>
      <protection locked="0"/>
    </xf>
    <xf numFmtId="5" fontId="4" fillId="13" borderId="8" xfId="3" applyNumberFormat="1" applyFont="1" applyFill="1" applyBorder="1" applyAlignment="1" applyProtection="1">
      <alignment horizontal="center"/>
    </xf>
    <xf numFmtId="0" fontId="0" fillId="0" borderId="0" xfId="0" applyBorder="1" applyAlignment="1" applyProtection="1">
      <alignment horizontal="center" vertical="top"/>
      <protection locked="0"/>
    </xf>
    <xf numFmtId="0" fontId="0" fillId="0" borderId="4" xfId="0" applyBorder="1"/>
    <xf numFmtId="0" fontId="5" fillId="0" borderId="15" xfId="8" applyFont="1" applyFill="1" applyBorder="1" applyAlignment="1" applyProtection="1">
      <alignment horizontal="right" vertical="top" wrapText="1"/>
    </xf>
    <xf numFmtId="166" fontId="3" fillId="4" borderId="6" xfId="16" applyNumberFormat="1" applyFont="1" applyFill="1" applyBorder="1" applyAlignment="1" applyProtection="1">
      <alignment horizontal="center"/>
    </xf>
    <xf numFmtId="165" fontId="3" fillId="4" borderId="6" xfId="5" applyNumberFormat="1" applyFont="1" applyFill="1" applyBorder="1" applyProtection="1"/>
    <xf numFmtId="165" fontId="3" fillId="4" borderId="12" xfId="5" applyNumberFormat="1" applyFont="1" applyFill="1" applyBorder="1" applyProtection="1"/>
    <xf numFmtId="165" fontId="3" fillId="0" borderId="0" xfId="5" applyNumberFormat="1" applyFont="1" applyBorder="1" applyProtection="1"/>
    <xf numFmtId="165" fontId="3" fillId="0" borderId="0" xfId="5" applyNumberFormat="1" applyFont="1" applyBorder="1"/>
    <xf numFmtId="165" fontId="3" fillId="0" borderId="2" xfId="5" applyNumberFormat="1" applyFont="1" applyBorder="1"/>
    <xf numFmtId="165" fontId="3" fillId="0" borderId="6" xfId="5" applyNumberFormat="1" applyFont="1" applyBorder="1" applyAlignment="1" applyProtection="1">
      <alignment horizontal="center"/>
    </xf>
    <xf numFmtId="165" fontId="3" fillId="0" borderId="6" xfId="5" applyNumberFormat="1" applyFont="1" applyBorder="1"/>
    <xf numFmtId="165" fontId="3" fillId="0" borderId="12" xfId="5" applyNumberFormat="1" applyFont="1" applyBorder="1" applyProtection="1"/>
    <xf numFmtId="165" fontId="3" fillId="14" borderId="5" xfId="5" applyNumberFormat="1" applyFont="1" applyFill="1" applyBorder="1" applyProtection="1"/>
    <xf numFmtId="165" fontId="3" fillId="14" borderId="1" xfId="5" applyNumberFormat="1" applyFont="1" applyFill="1" applyBorder="1" applyProtection="1"/>
    <xf numFmtId="9" fontId="3" fillId="5" borderId="6" xfId="16" applyFont="1" applyFill="1" applyBorder="1" applyProtection="1"/>
    <xf numFmtId="9" fontId="4" fillId="0" borderId="6" xfId="16" applyFont="1" applyFill="1" applyBorder="1" applyAlignment="1" applyProtection="1">
      <alignment horizontal="center"/>
    </xf>
    <xf numFmtId="165" fontId="3" fillId="5" borderId="9" xfId="5" applyNumberFormat="1" applyFont="1" applyFill="1" applyBorder="1" applyProtection="1"/>
    <xf numFmtId="165" fontId="3" fillId="5" borderId="2" xfId="5" applyNumberFormat="1" applyFont="1" applyFill="1" applyBorder="1" applyProtection="1"/>
    <xf numFmtId="165" fontId="3" fillId="4" borderId="6" xfId="5" applyNumberFormat="1" applyFont="1" applyFill="1" applyBorder="1" applyProtection="1">
      <protection locked="0"/>
    </xf>
    <xf numFmtId="165" fontId="3" fillId="5" borderId="6" xfId="5" applyNumberFormat="1" applyFont="1" applyFill="1" applyBorder="1" applyProtection="1"/>
    <xf numFmtId="165" fontId="3" fillId="5" borderId="4" xfId="5" applyNumberFormat="1" applyFont="1" applyFill="1" applyBorder="1" applyProtection="1"/>
    <xf numFmtId="165" fontId="3" fillId="0" borderId="6" xfId="5" applyNumberFormat="1" applyFont="1" applyFill="1" applyBorder="1" applyProtection="1"/>
    <xf numFmtId="165" fontId="3" fillId="0" borderId="12" xfId="5" applyNumberFormat="1" applyFont="1" applyFill="1" applyBorder="1" applyProtection="1"/>
    <xf numFmtId="166" fontId="3" fillId="0" borderId="6" xfId="16" applyNumberFormat="1" applyFont="1" applyBorder="1" applyAlignment="1" applyProtection="1">
      <alignment horizontal="center"/>
      <protection locked="0"/>
    </xf>
    <xf numFmtId="166" fontId="3" fillId="0" borderId="6" xfId="16" applyNumberFormat="1" applyFont="1" applyBorder="1" applyAlignment="1" applyProtection="1">
      <alignment horizontal="center" wrapText="1"/>
      <protection locked="0"/>
    </xf>
    <xf numFmtId="44" fontId="3" fillId="0" borderId="6" xfId="5" applyNumberFormat="1" applyFont="1" applyBorder="1" applyAlignment="1" applyProtection="1">
      <alignment horizontal="center" vertical="center"/>
      <protection locked="0"/>
    </xf>
    <xf numFmtId="9" fontId="3" fillId="0" borderId="12" xfId="16" applyFont="1" applyBorder="1" applyProtection="1"/>
    <xf numFmtId="9" fontId="3" fillId="0" borderId="2" xfId="16" applyFont="1" applyBorder="1" applyProtection="1"/>
    <xf numFmtId="9" fontId="11" fillId="0" borderId="6" xfId="16" applyFont="1" applyBorder="1" applyProtection="1"/>
    <xf numFmtId="9" fontId="11" fillId="0" borderId="6" xfId="16" applyFont="1" applyBorder="1" applyAlignment="1" applyProtection="1">
      <alignment horizontal="center"/>
    </xf>
    <xf numFmtId="9" fontId="11" fillId="0" borderId="0" xfId="16" applyFont="1" applyBorder="1" applyAlignment="1" applyProtection="1">
      <alignment horizontal="center"/>
    </xf>
    <xf numFmtId="165" fontId="3" fillId="5" borderId="0" xfId="5" applyNumberFormat="1" applyFont="1" applyFill="1" applyBorder="1" applyAlignment="1" applyProtection="1"/>
    <xf numFmtId="165" fontId="3" fillId="5" borderId="6" xfId="5" applyNumberFormat="1" applyFont="1" applyFill="1" applyBorder="1" applyAlignment="1" applyProtection="1"/>
    <xf numFmtId="1" fontId="3" fillId="0" borderId="2" xfId="16" applyNumberFormat="1" applyFont="1" applyBorder="1" applyAlignment="1" applyProtection="1">
      <alignment horizontal="center"/>
      <protection locked="0"/>
    </xf>
    <xf numFmtId="165" fontId="3" fillId="16" borderId="6" xfId="5" applyNumberFormat="1" applyFont="1" applyFill="1" applyBorder="1" applyProtection="1">
      <protection locked="0"/>
    </xf>
    <xf numFmtId="165" fontId="3" fillId="16" borderId="0" xfId="5" applyNumberFormat="1" applyFont="1" applyFill="1" applyBorder="1" applyProtection="1">
      <protection locked="0"/>
    </xf>
    <xf numFmtId="165" fontId="3" fillId="5" borderId="7" xfId="5" applyNumberFormat="1" applyFont="1" applyFill="1" applyBorder="1" applyAlignment="1" applyProtection="1"/>
    <xf numFmtId="165" fontId="3" fillId="5" borderId="8" xfId="5" applyNumberFormat="1" applyFont="1" applyFill="1" applyBorder="1" applyAlignment="1" applyProtection="1"/>
    <xf numFmtId="165" fontId="3" fillId="14" borderId="3" xfId="5" applyNumberFormat="1" applyFont="1" applyFill="1" applyBorder="1" applyProtection="1"/>
    <xf numFmtId="165" fontId="3" fillId="0" borderId="2" xfId="5" applyNumberFormat="1" applyFont="1" applyBorder="1" applyProtection="1"/>
    <xf numFmtId="44" fontId="3" fillId="0" borderId="12" xfId="5" applyFont="1" applyBorder="1" applyProtection="1"/>
    <xf numFmtId="165" fontId="3" fillId="4" borderId="12" xfId="5" applyNumberFormat="1" applyFont="1" applyFill="1" applyBorder="1" applyProtection="1">
      <protection locked="0"/>
    </xf>
    <xf numFmtId="44" fontId="3" fillId="0" borderId="0" xfId="5" applyFont="1" applyBorder="1" applyProtection="1"/>
    <xf numFmtId="0" fontId="3" fillId="4" borderId="0" xfId="8" applyFont="1" applyFill="1" applyBorder="1" applyAlignment="1" applyProtection="1">
      <alignment horizontal="left"/>
      <protection locked="0"/>
    </xf>
    <xf numFmtId="9" fontId="3" fillId="0" borderId="6" xfId="16" applyFont="1" applyBorder="1" applyProtection="1"/>
    <xf numFmtId="44" fontId="3" fillId="0" borderId="6" xfId="5" applyFont="1" applyBorder="1" applyProtection="1"/>
    <xf numFmtId="0" fontId="96" fillId="0" borderId="14" xfId="0" applyFont="1" applyBorder="1" applyAlignment="1" applyProtection="1">
      <alignment horizontal="left"/>
    </xf>
    <xf numFmtId="0" fontId="96" fillId="0" borderId="7" xfId="0" applyFont="1" applyBorder="1" applyAlignment="1" applyProtection="1">
      <alignment horizontal="left"/>
    </xf>
    <xf numFmtId="0" fontId="96" fillId="0" borderId="7" xfId="0" applyFont="1" applyBorder="1" applyProtection="1"/>
    <xf numFmtId="0" fontId="114" fillId="0" borderId="7" xfId="0" applyFont="1" applyBorder="1" applyProtection="1"/>
    <xf numFmtId="3" fontId="96" fillId="0" borderId="3" xfId="0" applyNumberFormat="1" applyFont="1" applyBorder="1" applyAlignment="1" applyProtection="1">
      <alignment horizontal="center"/>
    </xf>
    <xf numFmtId="3" fontId="96" fillId="0" borderId="14" xfId="0" applyNumberFormat="1" applyFont="1" applyBorder="1" applyProtection="1"/>
    <xf numFmtId="3" fontId="96" fillId="0" borderId="4" xfId="0" applyNumberFormat="1" applyFont="1" applyBorder="1" applyProtection="1"/>
    <xf numFmtId="3" fontId="96" fillId="0" borderId="7" xfId="0" applyNumberFormat="1" applyFont="1" applyBorder="1" applyProtection="1"/>
    <xf numFmtId="0" fontId="96" fillId="0" borderId="12" xfId="0" applyFont="1" applyBorder="1" applyAlignment="1" applyProtection="1">
      <alignment horizontal="left"/>
    </xf>
    <xf numFmtId="0" fontId="96" fillId="0" borderId="0" xfId="0" applyFont="1" applyAlignment="1" applyProtection="1">
      <alignment horizontal="left"/>
    </xf>
    <xf numFmtId="0" fontId="96" fillId="0" borderId="0" xfId="0" applyFont="1" applyProtection="1"/>
    <xf numFmtId="3" fontId="96" fillId="0" borderId="0" xfId="0" applyNumberFormat="1" applyFont="1" applyProtection="1"/>
    <xf numFmtId="0" fontId="115" fillId="0" borderId="0" xfId="0" applyFont="1" applyProtection="1"/>
    <xf numFmtId="0" fontId="96" fillId="0" borderId="12" xfId="0" applyFont="1" applyBorder="1" applyProtection="1"/>
    <xf numFmtId="3" fontId="96" fillId="0" borderId="0" xfId="0" applyNumberFormat="1" applyFont="1" applyBorder="1" applyProtection="1"/>
    <xf numFmtId="5" fontId="96" fillId="0" borderId="0" xfId="0" applyNumberFormat="1" applyFont="1" applyBorder="1" applyProtection="1"/>
    <xf numFmtId="5" fontId="96" fillId="0" borderId="2" xfId="0" applyNumberFormat="1" applyFont="1" applyBorder="1" applyProtection="1"/>
    <xf numFmtId="0" fontId="96" fillId="0" borderId="11" xfId="0" applyFont="1" applyBorder="1" applyAlignment="1" applyProtection="1">
      <alignment horizontal="left"/>
    </xf>
    <xf numFmtId="0" fontId="96" fillId="0" borderId="10" xfId="0" applyFont="1" applyBorder="1" applyAlignment="1" applyProtection="1">
      <alignment horizontal="left"/>
    </xf>
    <xf numFmtId="0" fontId="96" fillId="0" borderId="10" xfId="0" applyFont="1" applyBorder="1" applyProtection="1"/>
    <xf numFmtId="0" fontId="96" fillId="0" borderId="10" xfId="0" applyFont="1" applyBorder="1" applyAlignment="1" applyProtection="1">
      <alignment horizontal="right"/>
    </xf>
    <xf numFmtId="0" fontId="96" fillId="0" borderId="0" xfId="0" applyFont="1" applyAlignment="1" applyProtection="1">
      <alignment horizontal="right"/>
    </xf>
    <xf numFmtId="3" fontId="96" fillId="0" borderId="7" xfId="0" applyNumberFormat="1" applyFont="1" applyBorder="1" applyAlignment="1" applyProtection="1">
      <alignment horizontal="right"/>
    </xf>
    <xf numFmtId="0" fontId="115" fillId="0" borderId="7" xfId="0" applyFont="1" applyFill="1" applyBorder="1" applyAlignment="1" applyProtection="1">
      <alignment horizontal="center"/>
      <protection locked="0"/>
    </xf>
    <xf numFmtId="0" fontId="114" fillId="0" borderId="0" xfId="0" applyFont="1" applyAlignment="1" applyProtection="1">
      <alignment horizontal="left"/>
    </xf>
    <xf numFmtId="0" fontId="114" fillId="0" borderId="0" xfId="0" applyFont="1" applyProtection="1"/>
    <xf numFmtId="0" fontId="115" fillId="0" borderId="12" xfId="0" applyFont="1" applyBorder="1" applyAlignment="1" applyProtection="1">
      <alignment horizontal="left"/>
    </xf>
    <xf numFmtId="0" fontId="115" fillId="0" borderId="0" xfId="0" applyFont="1" applyAlignment="1" applyProtection="1">
      <alignment horizontal="left"/>
    </xf>
    <xf numFmtId="0" fontId="96" fillId="0" borderId="14" xfId="0" applyFont="1" applyBorder="1" applyAlignment="1" applyProtection="1">
      <alignment horizontal="center"/>
    </xf>
    <xf numFmtId="0" fontId="96" fillId="0" borderId="14" xfId="0" quotePrefix="1" applyFont="1" applyFill="1" applyBorder="1" applyAlignment="1" applyProtection="1">
      <alignment horizontal="left"/>
    </xf>
    <xf numFmtId="0" fontId="96" fillId="0" borderId="7" xfId="0" applyFont="1" applyFill="1" applyBorder="1" applyProtection="1"/>
    <xf numFmtId="0" fontId="96" fillId="0" borderId="14" xfId="0" applyFont="1" applyFill="1" applyBorder="1" applyAlignment="1" applyProtection="1">
      <alignment horizontal="left"/>
    </xf>
    <xf numFmtId="0" fontId="115" fillId="0" borderId="7" xfId="0" applyFont="1" applyFill="1" applyBorder="1" applyAlignment="1" applyProtection="1">
      <alignment horizontal="center"/>
    </xf>
    <xf numFmtId="3" fontId="96" fillId="0" borderId="1" xfId="0" applyNumberFormat="1" applyFont="1" applyBorder="1" applyProtection="1"/>
    <xf numFmtId="3" fontId="96" fillId="0" borderId="13" xfId="0" applyNumberFormat="1" applyFont="1" applyBorder="1" applyProtection="1"/>
    <xf numFmtId="0" fontId="96" fillId="0" borderId="7" xfId="0" applyFont="1" applyFill="1" applyBorder="1" applyAlignment="1" applyProtection="1">
      <alignment horizontal="left"/>
    </xf>
    <xf numFmtId="3" fontId="96" fillId="0" borderId="3" xfId="0" applyNumberFormat="1" applyFont="1" applyFill="1" applyBorder="1" applyAlignment="1" applyProtection="1">
      <alignment horizontal="center"/>
    </xf>
    <xf numFmtId="4" fontId="96" fillId="0" borderId="14" xfId="1" applyNumberFormat="1" applyFont="1" applyFill="1" applyBorder="1" applyProtection="1"/>
    <xf numFmtId="3" fontId="96" fillId="0" borderId="7" xfId="0" applyNumberFormat="1" applyFont="1" applyFill="1" applyBorder="1" applyProtection="1"/>
    <xf numFmtId="0" fontId="96" fillId="0" borderId="0" xfId="0" applyFont="1" applyFill="1" applyAlignment="1" applyProtection="1">
      <alignment horizontal="left"/>
    </xf>
    <xf numFmtId="0" fontId="96" fillId="0" borderId="0" xfId="0" applyFont="1" applyFill="1" applyProtection="1"/>
    <xf numFmtId="0" fontId="96" fillId="0" borderId="1" xfId="0" applyFont="1" applyFill="1" applyBorder="1" applyAlignment="1" applyProtection="1">
      <alignment horizontal="left"/>
    </xf>
    <xf numFmtId="0" fontId="96" fillId="0" borderId="3" xfId="0" applyFont="1" applyFill="1" applyBorder="1" applyAlignment="1" applyProtection="1">
      <alignment horizontal="left"/>
    </xf>
    <xf numFmtId="0" fontId="96" fillId="0" borderId="3" xfId="0" applyFont="1" applyFill="1" applyBorder="1" applyProtection="1"/>
    <xf numFmtId="0" fontId="115" fillId="0" borderId="7" xfId="0" applyFont="1" applyBorder="1" applyProtection="1"/>
    <xf numFmtId="3" fontId="96" fillId="0" borderId="0" xfId="0" applyNumberFormat="1" applyFont="1" applyAlignment="1" applyProtection="1">
      <alignment horizontal="right"/>
    </xf>
    <xf numFmtId="0" fontId="96" fillId="0" borderId="1" xfId="0" applyFont="1" applyBorder="1" applyAlignment="1" applyProtection="1">
      <alignment horizontal="left"/>
    </xf>
    <xf numFmtId="0" fontId="96" fillId="0" borderId="3" xfId="0" applyFont="1" applyBorder="1" applyAlignment="1" applyProtection="1">
      <alignment horizontal="left"/>
    </xf>
    <xf numFmtId="0" fontId="96" fillId="0" borderId="3" xfId="0" applyFont="1" applyBorder="1" applyProtection="1"/>
    <xf numFmtId="3" fontId="96" fillId="0" borderId="3" xfId="0" applyNumberFormat="1" applyFont="1" applyBorder="1" applyProtection="1"/>
    <xf numFmtId="3" fontId="96" fillId="0" borderId="10" xfId="0" applyNumberFormat="1" applyFont="1" applyBorder="1" applyProtection="1"/>
    <xf numFmtId="164" fontId="115" fillId="0" borderId="7" xfId="0" applyNumberFormat="1" applyFont="1" applyBorder="1" applyAlignment="1" applyProtection="1">
      <alignment horizontal="right"/>
    </xf>
    <xf numFmtId="0" fontId="116" fillId="0" borderId="0" xfId="0" applyFont="1" applyAlignment="1" applyProtection="1">
      <alignment horizontal="left"/>
    </xf>
    <xf numFmtId="3" fontId="114" fillId="0" borderId="0" xfId="0" applyNumberFormat="1" applyFont="1" applyProtection="1"/>
    <xf numFmtId="168" fontId="115" fillId="0" borderId="60" xfId="0" applyNumberFormat="1" applyFont="1" applyBorder="1" applyAlignment="1" applyProtection="1">
      <alignment horizontal="right"/>
    </xf>
    <xf numFmtId="3" fontId="115" fillId="0" borderId="54" xfId="1" applyNumberFormat="1" applyFont="1" applyBorder="1" applyAlignment="1" applyProtection="1">
      <alignment horizontal="center"/>
    </xf>
    <xf numFmtId="3" fontId="115" fillId="0" borderId="0" xfId="1" applyNumberFormat="1" applyFont="1" applyBorder="1" applyProtection="1"/>
    <xf numFmtId="0" fontId="114" fillId="0" borderId="0" xfId="0" applyFont="1" applyBorder="1" applyProtection="1"/>
    <xf numFmtId="168" fontId="96" fillId="0" borderId="7" xfId="0" applyNumberFormat="1" applyFont="1" applyBorder="1" applyProtection="1"/>
    <xf numFmtId="3" fontId="115" fillId="0" borderId="0" xfId="1" applyNumberFormat="1" applyFont="1" applyBorder="1" applyAlignment="1" applyProtection="1">
      <alignment horizontal="center"/>
    </xf>
    <xf numFmtId="10" fontId="96" fillId="0" borderId="0" xfId="14" applyNumberFormat="1" applyFont="1" applyProtection="1"/>
    <xf numFmtId="168" fontId="96" fillId="0" borderId="0" xfId="14" applyNumberFormat="1" applyFont="1" applyProtection="1"/>
    <xf numFmtId="0" fontId="96" fillId="0" borderId="0" xfId="0" applyFont="1" applyBorder="1" applyProtection="1"/>
    <xf numFmtId="168" fontId="96" fillId="0" borderId="0" xfId="0" applyNumberFormat="1" applyFont="1" applyBorder="1" applyProtection="1"/>
    <xf numFmtId="10" fontId="96" fillId="0" borderId="0" xfId="0" applyNumberFormat="1" applyFont="1" applyProtection="1"/>
    <xf numFmtId="3" fontId="96" fillId="0" borderId="0" xfId="1" applyNumberFormat="1" applyFont="1" applyBorder="1" applyProtection="1"/>
    <xf numFmtId="168" fontId="96" fillId="0" borderId="0" xfId="0" applyNumberFormat="1" applyFont="1" applyProtection="1"/>
    <xf numFmtId="0" fontId="117" fillId="0" borderId="10" xfId="0" applyFont="1" applyBorder="1" applyProtection="1"/>
    <xf numFmtId="10" fontId="96" fillId="0" borderId="0" xfId="0" applyNumberFormat="1" applyFont="1" applyBorder="1" applyProtection="1"/>
    <xf numFmtId="3" fontId="96" fillId="0" borderId="0" xfId="1" applyNumberFormat="1" applyFont="1" applyAlignment="1" applyProtection="1">
      <alignment horizontal="right"/>
    </xf>
    <xf numFmtId="0" fontId="117" fillId="0" borderId="0" xfId="0" applyFont="1" applyProtection="1"/>
    <xf numFmtId="10" fontId="96" fillId="0" borderId="7" xfId="0" applyNumberFormat="1" applyFont="1" applyBorder="1" applyProtection="1"/>
    <xf numFmtId="0" fontId="117" fillId="0" borderId="14" xfId="0" applyFont="1" applyBorder="1" applyAlignment="1" applyProtection="1">
      <alignment horizontal="left"/>
    </xf>
    <xf numFmtId="0" fontId="117" fillId="0" borderId="7" xfId="0" applyFont="1" applyBorder="1" applyAlignment="1" applyProtection="1">
      <alignment horizontal="left"/>
    </xf>
    <xf numFmtId="0" fontId="117" fillId="0" borderId="7" xfId="0" applyFont="1" applyBorder="1" applyProtection="1"/>
    <xf numFmtId="168" fontId="96" fillId="0" borderId="7" xfId="0" applyNumberFormat="1" applyFont="1" applyBorder="1" applyAlignment="1" applyProtection="1">
      <alignment horizontal="right"/>
    </xf>
    <xf numFmtId="10" fontId="96" fillId="0" borderId="7" xfId="0" applyNumberFormat="1" applyFont="1" applyBorder="1" applyAlignment="1" applyProtection="1">
      <alignment horizontal="right"/>
    </xf>
    <xf numFmtId="3" fontId="96" fillId="0" borderId="0" xfId="1" applyNumberFormat="1" applyFont="1" applyBorder="1" applyAlignment="1" applyProtection="1">
      <alignment horizontal="right"/>
    </xf>
    <xf numFmtId="0" fontId="96" fillId="0" borderId="14" xfId="0" quotePrefix="1" applyFont="1" applyBorder="1" applyAlignment="1" applyProtection="1">
      <alignment horizontal="left"/>
    </xf>
    <xf numFmtId="168" fontId="96" fillId="0" borderId="0" xfId="0" applyNumberFormat="1" applyFont="1" applyAlignment="1" applyProtection="1">
      <alignment horizontal="right"/>
    </xf>
    <xf numFmtId="10" fontId="96" fillId="0" borderId="0" xfId="0" applyNumberFormat="1" applyFont="1" applyAlignment="1" applyProtection="1">
      <alignment horizontal="right"/>
    </xf>
    <xf numFmtId="3" fontId="96" fillId="0" borderId="0" xfId="1" applyNumberFormat="1" applyFont="1" applyProtection="1"/>
    <xf numFmtId="1" fontId="96" fillId="0" borderId="0" xfId="0" applyNumberFormat="1" applyFont="1" applyProtection="1"/>
    <xf numFmtId="3" fontId="117" fillId="0" borderId="7" xfId="0" applyNumberFormat="1" applyFont="1" applyBorder="1" applyAlignment="1" applyProtection="1">
      <alignment horizontal="right"/>
    </xf>
    <xf numFmtId="3" fontId="115" fillId="0" borderId="7" xfId="0" applyNumberFormat="1" applyFont="1" applyBorder="1" applyProtection="1"/>
    <xf numFmtId="0" fontId="96" fillId="0" borderId="0" xfId="0" applyFont="1" applyBorder="1" applyAlignment="1" applyProtection="1">
      <alignment horizontal="left"/>
    </xf>
    <xf numFmtId="0" fontId="96" fillId="0" borderId="0" xfId="0" applyFont="1" applyBorder="1" applyAlignment="1" applyProtection="1">
      <alignment horizontal="right"/>
    </xf>
    <xf numFmtId="3" fontId="96" fillId="0" borderId="7" xfId="1" applyNumberFormat="1" applyFont="1" applyBorder="1" applyProtection="1"/>
    <xf numFmtId="0" fontId="115" fillId="0" borderId="7" xfId="0" applyFont="1" applyBorder="1" applyAlignment="1" applyProtection="1"/>
    <xf numFmtId="3" fontId="96" fillId="0" borderId="0" xfId="0" applyNumberFormat="1" applyFont="1" applyBorder="1" applyAlignment="1" applyProtection="1">
      <alignment horizontal="right"/>
    </xf>
    <xf numFmtId="0" fontId="96" fillId="0" borderId="10" xfId="0" applyFont="1" applyFill="1" applyBorder="1" applyProtection="1"/>
    <xf numFmtId="3" fontId="96" fillId="0" borderId="10" xfId="0" applyNumberFormat="1" applyFont="1" applyFill="1" applyBorder="1" applyProtection="1"/>
    <xf numFmtId="3" fontId="96" fillId="0" borderId="9" xfId="0" applyNumberFormat="1" applyFont="1" applyFill="1" applyBorder="1" applyProtection="1"/>
    <xf numFmtId="3" fontId="115" fillId="0" borderId="7" xfId="0" applyNumberFormat="1" applyFont="1" applyFill="1" applyBorder="1" applyProtection="1"/>
    <xf numFmtId="0" fontId="115" fillId="0" borderId="7" xfId="0" applyFont="1" applyFill="1" applyBorder="1" applyProtection="1"/>
    <xf numFmtId="0" fontId="96" fillId="0" borderId="10" xfId="0" applyFont="1" applyFill="1" applyBorder="1" applyAlignment="1" applyProtection="1">
      <alignment horizontal="left"/>
    </xf>
    <xf numFmtId="3" fontId="96" fillId="0" borderId="10" xfId="0" applyNumberFormat="1" applyFont="1" applyFill="1" applyBorder="1" applyAlignment="1" applyProtection="1">
      <alignment horizontal="center"/>
    </xf>
    <xf numFmtId="3" fontId="96" fillId="0" borderId="0" xfId="0" applyNumberFormat="1" applyFont="1" applyFill="1" applyProtection="1"/>
    <xf numFmtId="0" fontId="96" fillId="0" borderId="0" xfId="0" applyFont="1" applyFill="1" applyBorder="1" applyProtection="1"/>
    <xf numFmtId="3" fontId="96" fillId="0" borderId="0" xfId="0" applyNumberFormat="1" applyFont="1" applyFill="1" applyBorder="1" applyProtection="1"/>
    <xf numFmtId="3" fontId="96" fillId="0" borderId="0" xfId="0" applyNumberFormat="1" applyFont="1" applyFill="1" applyBorder="1" applyAlignment="1" applyProtection="1">
      <alignment horizontal="right"/>
    </xf>
    <xf numFmtId="3" fontId="115" fillId="0" borderId="0" xfId="0" applyNumberFormat="1" applyFont="1" applyFill="1" applyBorder="1" applyAlignment="1" applyProtection="1">
      <alignment vertical="top"/>
    </xf>
    <xf numFmtId="3" fontId="115" fillId="0" borderId="0" xfId="0" applyNumberFormat="1" applyFont="1" applyFill="1" applyBorder="1" applyProtection="1"/>
    <xf numFmtId="3" fontId="114" fillId="0" borderId="0" xfId="0" applyNumberFormat="1" applyFont="1" applyFill="1" applyBorder="1" applyProtection="1"/>
    <xf numFmtId="0" fontId="118" fillId="0" borderId="0" xfId="0" applyFont="1" applyProtection="1"/>
    <xf numFmtId="0" fontId="115" fillId="0" borderId="7" xfId="0" applyFont="1" applyBorder="1" applyAlignment="1" applyProtection="1">
      <protection locked="0"/>
    </xf>
    <xf numFmtId="0" fontId="118" fillId="0" borderId="0" xfId="0" applyFont="1" applyAlignment="1" applyProtection="1">
      <alignment vertical="center"/>
    </xf>
    <xf numFmtId="0" fontId="118" fillId="0" borderId="0" xfId="0" applyFont="1" applyBorder="1" applyAlignment="1" applyProtection="1">
      <alignment horizontal="left" vertical="center"/>
    </xf>
    <xf numFmtId="164" fontId="115" fillId="0" borderId="0" xfId="0" applyNumberFormat="1" applyFont="1" applyBorder="1" applyAlignment="1" applyProtection="1">
      <alignment horizontal="right"/>
    </xf>
    <xf numFmtId="0" fontId="96" fillId="0" borderId="7" xfId="0" applyFont="1" applyFill="1" applyBorder="1" applyAlignment="1" applyProtection="1">
      <alignment horizontal="center"/>
    </xf>
    <xf numFmtId="0" fontId="119" fillId="0" borderId="7" xfId="0" applyFont="1" applyBorder="1" applyAlignment="1" applyProtection="1">
      <alignment vertical="center"/>
    </xf>
    <xf numFmtId="0" fontId="96" fillId="0" borderId="12" xfId="0" applyFont="1" applyFill="1" applyBorder="1" applyAlignment="1" applyProtection="1">
      <alignment horizontal="left"/>
    </xf>
    <xf numFmtId="3" fontId="96" fillId="0" borderId="3" xfId="0" applyNumberFormat="1" applyFont="1" applyFill="1" applyBorder="1" applyProtection="1"/>
    <xf numFmtId="3" fontId="96" fillId="0" borderId="4" xfId="0" applyNumberFormat="1" applyFont="1" applyFill="1" applyBorder="1" applyProtection="1"/>
    <xf numFmtId="0" fontId="96" fillId="0" borderId="11" xfId="0" applyFont="1" applyFill="1" applyBorder="1" applyAlignment="1" applyProtection="1">
      <alignment horizontal="left"/>
    </xf>
    <xf numFmtId="0" fontId="96" fillId="0" borderId="0" xfId="0" applyFont="1" applyFill="1" applyAlignment="1" applyProtection="1">
      <alignment horizontal="right"/>
    </xf>
    <xf numFmtId="3" fontId="96" fillId="0" borderId="0" xfId="0" applyNumberFormat="1" applyFont="1" applyFill="1" applyAlignment="1" applyProtection="1">
      <alignment horizontal="right"/>
    </xf>
    <xf numFmtId="2" fontId="96" fillId="19" borderId="5" xfId="0" applyNumberFormat="1" applyFont="1" applyFill="1" applyBorder="1" applyAlignment="1" applyProtection="1">
      <alignment horizontal="center"/>
    </xf>
    <xf numFmtId="3" fontId="96" fillId="25" borderId="1" xfId="0" applyNumberFormat="1" applyFont="1" applyFill="1" applyBorder="1" applyAlignment="1" applyProtection="1">
      <alignment horizontal="center"/>
    </xf>
    <xf numFmtId="3" fontId="96" fillId="25" borderId="13" xfId="0" applyNumberFormat="1" applyFont="1" applyFill="1" applyBorder="1" applyAlignment="1" applyProtection="1">
      <alignment horizontal="center"/>
    </xf>
    <xf numFmtId="0" fontId="120" fillId="0" borderId="0" xfId="0" applyFont="1" applyAlignment="1" applyProtection="1">
      <alignment vertical="center"/>
    </xf>
    <xf numFmtId="0" fontId="115" fillId="0" borderId="0" xfId="0" applyFont="1" applyAlignment="1" applyProtection="1">
      <alignment vertical="center"/>
    </xf>
    <xf numFmtId="0" fontId="91" fillId="0" borderId="0" xfId="0" applyFont="1" applyProtection="1"/>
    <xf numFmtId="0" fontId="118" fillId="0" borderId="7" xfId="0" applyFont="1" applyBorder="1" applyAlignment="1" applyProtection="1">
      <alignment horizontal="left" vertical="center"/>
    </xf>
    <xf numFmtId="0" fontId="91" fillId="0" borderId="0" xfId="0" applyFont="1" applyAlignment="1" applyProtection="1">
      <alignment vertical="center"/>
    </xf>
    <xf numFmtId="3" fontId="96" fillId="0" borderId="7" xfId="0" applyNumberFormat="1" applyFont="1" applyFill="1" applyBorder="1" applyAlignment="1" applyProtection="1">
      <alignment horizontal="right"/>
    </xf>
    <xf numFmtId="3" fontId="117" fillId="0" borderId="7" xfId="0" applyNumberFormat="1" applyFont="1" applyFill="1" applyBorder="1" applyAlignment="1" applyProtection="1">
      <alignment horizontal="right"/>
    </xf>
    <xf numFmtId="164" fontId="96" fillId="0" borderId="7" xfId="0" applyNumberFormat="1" applyFont="1" applyFill="1" applyBorder="1" applyAlignment="1" applyProtection="1">
      <alignment horizontal="center"/>
    </xf>
    <xf numFmtId="0" fontId="96" fillId="0" borderId="0" xfId="0" applyFont="1" applyAlignment="1" applyProtection="1">
      <alignment vertical="center"/>
    </xf>
    <xf numFmtId="168" fontId="96" fillId="0" borderId="0" xfId="0" applyNumberFormat="1" applyFont="1" applyAlignment="1" applyProtection="1">
      <alignment vertical="center"/>
    </xf>
    <xf numFmtId="10" fontId="96" fillId="0" borderId="0" xfId="0" applyNumberFormat="1" applyFont="1" applyAlignment="1" applyProtection="1">
      <alignment vertical="center"/>
    </xf>
    <xf numFmtId="3" fontId="96" fillId="0" borderId="0" xfId="1" applyNumberFormat="1" applyFont="1" applyAlignment="1" applyProtection="1">
      <alignment vertical="center"/>
    </xf>
    <xf numFmtId="0" fontId="114" fillId="0" borderId="0" xfId="0" applyFont="1" applyAlignment="1" applyProtection="1">
      <alignment vertical="center"/>
    </xf>
    <xf numFmtId="0" fontId="96" fillId="0" borderId="0" xfId="0" applyFont="1" applyBorder="1" applyAlignment="1" applyProtection="1">
      <alignment vertical="center"/>
    </xf>
    <xf numFmtId="3" fontId="96" fillId="19" borderId="11" xfId="0" applyNumberFormat="1" applyFont="1" applyFill="1" applyBorder="1" applyAlignment="1" applyProtection="1"/>
    <xf numFmtId="3" fontId="96" fillId="19" borderId="10" xfId="0" applyNumberFormat="1" applyFont="1" applyFill="1" applyBorder="1" applyAlignment="1" applyProtection="1"/>
    <xf numFmtId="3" fontId="96" fillId="19" borderId="9" xfId="0" applyNumberFormat="1" applyFont="1" applyFill="1" applyBorder="1" applyAlignment="1" applyProtection="1"/>
    <xf numFmtId="3" fontId="96" fillId="19" borderId="12" xfId="0" applyNumberFormat="1" applyFont="1" applyFill="1" applyBorder="1" applyAlignment="1" applyProtection="1"/>
    <xf numFmtId="3" fontId="96" fillId="19" borderId="0" xfId="0" applyNumberFormat="1" applyFont="1" applyFill="1" applyBorder="1" applyAlignment="1" applyProtection="1"/>
    <xf numFmtId="3" fontId="96" fillId="19" borderId="2" xfId="0" applyNumberFormat="1" applyFont="1" applyFill="1" applyBorder="1" applyAlignment="1" applyProtection="1"/>
    <xf numFmtId="3" fontId="96" fillId="19" borderId="14" xfId="0" applyNumberFormat="1" applyFont="1" applyFill="1" applyBorder="1" applyAlignment="1" applyProtection="1"/>
    <xf numFmtId="3" fontId="96" fillId="19" borderId="7" xfId="0" applyNumberFormat="1" applyFont="1" applyFill="1" applyBorder="1" applyAlignment="1" applyProtection="1"/>
    <xf numFmtId="3" fontId="96" fillId="19" borderId="4" xfId="0" applyNumberFormat="1" applyFont="1" applyFill="1" applyBorder="1" applyAlignment="1" applyProtection="1"/>
    <xf numFmtId="3" fontId="96" fillId="19" borderId="5" xfId="0" applyNumberFormat="1" applyFont="1" applyFill="1" applyBorder="1" applyAlignment="1" applyProtection="1">
      <alignment horizontal="center"/>
    </xf>
    <xf numFmtId="3" fontId="96" fillId="25" borderId="5" xfId="0" applyNumberFormat="1" applyFont="1" applyFill="1" applyBorder="1" applyAlignment="1" applyProtection="1">
      <alignment horizontal="center"/>
    </xf>
    <xf numFmtId="3" fontId="96" fillId="25" borderId="11" xfId="0" applyNumberFormat="1" applyFont="1" applyFill="1" applyBorder="1" applyAlignment="1" applyProtection="1"/>
    <xf numFmtId="3" fontId="96" fillId="25" borderId="9" xfId="0" applyNumberFormat="1" applyFont="1" applyFill="1" applyBorder="1" applyAlignment="1" applyProtection="1"/>
    <xf numFmtId="3" fontId="96" fillId="25" borderId="12" xfId="0" applyNumberFormat="1" applyFont="1" applyFill="1" applyBorder="1" applyAlignment="1" applyProtection="1"/>
    <xf numFmtId="3" fontId="96" fillId="25" borderId="2" xfId="0" applyNumberFormat="1" applyFont="1" applyFill="1" applyBorder="1" applyAlignment="1" applyProtection="1"/>
    <xf numFmtId="3" fontId="96" fillId="25" borderId="14" xfId="0" applyNumberFormat="1" applyFont="1" applyFill="1" applyBorder="1" applyAlignment="1" applyProtection="1"/>
    <xf numFmtId="3" fontId="96" fillId="25" borderId="4" xfId="0" applyNumberFormat="1" applyFont="1" applyFill="1" applyBorder="1" applyAlignment="1" applyProtection="1"/>
    <xf numFmtId="2" fontId="96" fillId="0" borderId="14" xfId="1" applyNumberFormat="1" applyFont="1" applyFill="1" applyBorder="1" applyProtection="1">
      <protection locked="0"/>
    </xf>
    <xf numFmtId="2" fontId="96" fillId="0" borderId="5" xfId="0" applyNumberFormat="1" applyFont="1" applyFill="1" applyBorder="1" applyAlignment="1" applyProtection="1">
      <alignment horizontal="right"/>
    </xf>
    <xf numFmtId="0" fontId="0" fillId="0" borderId="3" xfId="0" applyBorder="1" applyAlignment="1"/>
    <xf numFmtId="0" fontId="0" fillId="0" borderId="13" xfId="0" applyBorder="1" applyAlignment="1"/>
    <xf numFmtId="0" fontId="115" fillId="0" borderId="3" xfId="0" applyFont="1" applyFill="1" applyBorder="1" applyAlignment="1" applyProtection="1">
      <alignment horizontal="right" vertical="center"/>
    </xf>
    <xf numFmtId="0" fontId="118" fillId="0" borderId="7" xfId="0" applyFont="1" applyBorder="1" applyAlignment="1" applyProtection="1">
      <alignment horizontal="left" vertical="center"/>
      <protection locked="0"/>
    </xf>
    <xf numFmtId="0" fontId="91" fillId="0" borderId="0" xfId="0" applyFont="1" applyBorder="1" applyAlignment="1" applyProtection="1">
      <alignment horizontal="left" vertical="center"/>
    </xf>
    <xf numFmtId="0" fontId="96" fillId="0" borderId="12" xfId="0" applyFont="1" applyBorder="1" applyAlignment="1" applyProtection="1">
      <alignment horizontal="left" vertical="center"/>
    </xf>
    <xf numFmtId="0" fontId="121" fillId="0" borderId="0" xfId="0" applyFont="1" applyAlignment="1" applyProtection="1">
      <alignment vertical="center"/>
    </xf>
    <xf numFmtId="0" fontId="118" fillId="0" borderId="0" xfId="0" applyFont="1" applyAlignment="1" applyProtection="1">
      <alignment horizontal="right" vertical="center"/>
    </xf>
    <xf numFmtId="175" fontId="115" fillId="0" borderId="0" xfId="0" applyNumberFormat="1" applyFont="1" applyAlignment="1" applyProtection="1">
      <alignment vertical="center"/>
    </xf>
    <xf numFmtId="3" fontId="118" fillId="0" borderId="0" xfId="0" applyNumberFormat="1" applyFont="1" applyAlignment="1" applyProtection="1">
      <alignment horizontal="right" vertical="center"/>
    </xf>
    <xf numFmtId="0" fontId="96" fillId="0" borderId="7" xfId="0" applyFont="1" applyBorder="1" applyAlignment="1" applyProtection="1">
      <alignment vertical="center"/>
    </xf>
    <xf numFmtId="3" fontId="96" fillId="0" borderId="7" xfId="0" applyNumberFormat="1" applyFont="1" applyBorder="1" applyAlignment="1" applyProtection="1">
      <alignment vertical="center"/>
    </xf>
    <xf numFmtId="164" fontId="115" fillId="0" borderId="3" xfId="3" applyNumberFormat="1" applyFont="1" applyBorder="1" applyAlignment="1" applyProtection="1"/>
    <xf numFmtId="164" fontId="115" fillId="0" borderId="13" xfId="3" applyNumberFormat="1" applyFont="1" applyBorder="1" applyAlignment="1" applyProtection="1"/>
    <xf numFmtId="164" fontId="115" fillId="0" borderId="3" xfId="3" applyNumberFormat="1" applyFont="1" applyFill="1" applyBorder="1" applyAlignment="1" applyProtection="1"/>
    <xf numFmtId="164" fontId="115" fillId="0" borderId="13" xfId="3" applyNumberFormat="1" applyFont="1" applyFill="1" applyBorder="1" applyAlignment="1" applyProtection="1"/>
    <xf numFmtId="0" fontId="96" fillId="0" borderId="0" xfId="0" applyFont="1" applyFill="1" applyBorder="1" applyAlignment="1" applyProtection="1">
      <alignment horizontal="left"/>
    </xf>
    <xf numFmtId="3" fontId="115" fillId="0" borderId="3" xfId="0" applyNumberFormat="1" applyFont="1" applyFill="1" applyBorder="1" applyAlignment="1" applyProtection="1">
      <alignment horizontal="right"/>
    </xf>
    <xf numFmtId="0" fontId="96" fillId="0" borderId="3" xfId="0" applyFont="1" applyFill="1" applyBorder="1" applyAlignment="1" applyProtection="1"/>
    <xf numFmtId="0" fontId="119" fillId="0" borderId="7" xfId="0" applyFont="1" applyBorder="1" applyAlignment="1" applyProtection="1">
      <alignment vertical="top"/>
    </xf>
    <xf numFmtId="43" fontId="115" fillId="0" borderId="7" xfId="3" applyNumberFormat="1" applyFont="1" applyFill="1" applyBorder="1" applyAlignment="1" applyProtection="1">
      <alignment horizontal="right"/>
    </xf>
    <xf numFmtId="41" fontId="115" fillId="0" borderId="3" xfId="3" applyNumberFormat="1" applyFont="1" applyFill="1" applyBorder="1" applyAlignment="1" applyProtection="1">
      <alignment horizontal="right"/>
    </xf>
    <xf numFmtId="0" fontId="96" fillId="0" borderId="3" xfId="0" applyFont="1" applyBorder="1" applyAlignment="1" applyProtection="1"/>
    <xf numFmtId="2" fontId="96" fillId="0" borderId="14" xfId="1" applyNumberFormat="1" applyFont="1" applyFill="1" applyBorder="1" applyProtection="1"/>
    <xf numFmtId="44" fontId="115" fillId="0" borderId="7" xfId="3" applyFont="1" applyFill="1" applyBorder="1" applyAlignment="1" applyProtection="1">
      <alignment horizontal="right"/>
    </xf>
    <xf numFmtId="2" fontId="96" fillId="0" borderId="5" xfId="0" applyNumberFormat="1" applyFont="1" applyBorder="1" applyAlignment="1" applyProtection="1">
      <alignment horizontal="right"/>
    </xf>
    <xf numFmtId="0" fontId="115" fillId="0" borderId="3" xfId="0" applyFont="1" applyFill="1" applyBorder="1" applyAlignment="1" applyProtection="1">
      <alignment horizontal="right" vertical="center"/>
      <protection locked="0"/>
    </xf>
    <xf numFmtId="3" fontId="96" fillId="0" borderId="7" xfId="0" applyNumberFormat="1" applyFont="1" applyFill="1" applyBorder="1" applyAlignment="1" applyProtection="1">
      <alignment horizontal="center"/>
    </xf>
    <xf numFmtId="3" fontId="96" fillId="0" borderId="4" xfId="0" applyNumberFormat="1" applyFont="1" applyFill="1" applyBorder="1" applyAlignment="1" applyProtection="1">
      <alignment horizontal="center"/>
    </xf>
    <xf numFmtId="3" fontId="96" fillId="0" borderId="9" xfId="0" applyNumberFormat="1" applyFont="1" applyBorder="1" applyProtection="1"/>
    <xf numFmtId="0" fontId="96" fillId="0" borderId="12" xfId="0" applyFont="1" applyFill="1" applyBorder="1" applyProtection="1"/>
    <xf numFmtId="3" fontId="96" fillId="0" borderId="7" xfId="0" applyNumberFormat="1" applyFont="1" applyBorder="1" applyAlignment="1" applyProtection="1">
      <alignment horizontal="center"/>
    </xf>
    <xf numFmtId="3" fontId="96" fillId="0" borderId="4" xfId="0" applyNumberFormat="1" applyFont="1" applyBorder="1" applyAlignment="1" applyProtection="1">
      <alignment horizontal="center"/>
    </xf>
    <xf numFmtId="0" fontId="96" fillId="0" borderId="71" xfId="0" applyFont="1" applyFill="1" applyBorder="1" applyProtection="1"/>
    <xf numFmtId="3" fontId="96" fillId="0" borderId="72" xfId="0" applyNumberFormat="1" applyFont="1" applyFill="1" applyBorder="1" applyProtection="1"/>
    <xf numFmtId="0" fontId="96" fillId="0" borderId="56" xfId="0" applyFont="1" applyFill="1" applyBorder="1" applyProtection="1"/>
    <xf numFmtId="0" fontId="96" fillId="0" borderId="57" xfId="0" applyFont="1" applyFill="1" applyBorder="1" applyProtection="1"/>
    <xf numFmtId="0" fontId="96" fillId="0" borderId="14" xfId="0" applyFont="1" applyBorder="1" applyAlignment="1" applyProtection="1">
      <alignment horizontal="center"/>
    </xf>
    <xf numFmtId="179" fontId="96" fillId="0" borderId="14" xfId="1" applyNumberFormat="1" applyFont="1" applyFill="1" applyBorder="1" applyProtection="1">
      <protection locked="0"/>
    </xf>
    <xf numFmtId="179" fontId="96" fillId="0" borderId="14" xfId="1" applyNumberFormat="1" applyFont="1" applyFill="1" applyBorder="1" applyProtection="1"/>
    <xf numFmtId="9" fontId="4" fillId="20" borderId="12" xfId="16" applyFont="1" applyFill="1" applyBorder="1" applyAlignment="1" applyProtection="1">
      <alignment horizontal="center" wrapText="1"/>
    </xf>
    <xf numFmtId="9" fontId="4" fillId="20" borderId="2" xfId="16" applyFont="1" applyFill="1" applyBorder="1" applyAlignment="1" applyProtection="1">
      <alignment horizontal="center" wrapText="1"/>
    </xf>
    <xf numFmtId="0" fontId="106" fillId="0" borderId="0" xfId="0" applyFont="1" applyBorder="1" applyAlignment="1" applyProtection="1">
      <alignment horizontal="center"/>
    </xf>
    <xf numFmtId="0" fontId="106" fillId="18" borderId="0" xfId="0" applyFont="1" applyFill="1" applyBorder="1" applyAlignment="1" applyProtection="1">
      <alignment horizontal="center"/>
    </xf>
    <xf numFmtId="165" fontId="3" fillId="20" borderId="5" xfId="5" applyNumberFormat="1" applyFont="1" applyFill="1" applyBorder="1" applyProtection="1"/>
    <xf numFmtId="0" fontId="92" fillId="0" borderId="0" xfId="8" applyFont="1" applyBorder="1" applyProtection="1"/>
    <xf numFmtId="0" fontId="87" fillId="0" borderId="12" xfId="8" applyFont="1" applyBorder="1" applyProtection="1"/>
    <xf numFmtId="44" fontId="3" fillId="0" borderId="6" xfId="3" applyFont="1" applyBorder="1" applyAlignment="1" applyProtection="1">
      <alignment horizontal="center" wrapText="1"/>
      <protection locked="0"/>
    </xf>
    <xf numFmtId="3" fontId="115" fillId="0" borderId="0" xfId="0" applyNumberFormat="1" applyFont="1" applyAlignment="1" applyProtection="1">
      <alignment horizontal="right" vertical="center"/>
    </xf>
    <xf numFmtId="165" fontId="3" fillId="13" borderId="6" xfId="5" applyNumberFormat="1" applyFont="1" applyFill="1" applyBorder="1" applyProtection="1"/>
    <xf numFmtId="0" fontId="0" fillId="13" borderId="6" xfId="0" applyFill="1" applyBorder="1" applyProtection="1"/>
    <xf numFmtId="174" fontId="107" fillId="13" borderId="61" xfId="14" applyNumberFormat="1" applyFont="1" applyFill="1" applyBorder="1" applyAlignment="1" applyProtection="1">
      <alignment horizontal="center"/>
    </xf>
    <xf numFmtId="49" fontId="5" fillId="13" borderId="6" xfId="8" applyNumberFormat="1" applyFont="1" applyFill="1" applyBorder="1" applyAlignment="1" applyProtection="1">
      <alignment horizontal="right" vertical="center"/>
    </xf>
    <xf numFmtId="0" fontId="0" fillId="0" borderId="0" xfId="0"/>
    <xf numFmtId="164" fontId="3" fillId="0" borderId="0" xfId="8" applyNumberFormat="1" applyFont="1" applyFill="1"/>
    <xf numFmtId="0" fontId="3" fillId="0" borderId="0" xfId="8" applyFont="1" applyFill="1"/>
    <xf numFmtId="0" fontId="3" fillId="0" borderId="0" xfId="8" applyFont="1" applyFill="1" applyBorder="1"/>
    <xf numFmtId="0" fontId="3" fillId="0" borderId="0" xfId="8" applyFont="1" applyAlignment="1" applyProtection="1">
      <alignment vertical="top" wrapText="1"/>
      <protection locked="0"/>
    </xf>
    <xf numFmtId="0" fontId="5" fillId="13" borderId="6" xfId="8" applyFont="1" applyFill="1" applyBorder="1" applyAlignment="1" applyProtection="1">
      <alignment vertical="center"/>
    </xf>
    <xf numFmtId="49" fontId="5" fillId="13" borderId="6" xfId="8" applyNumberFormat="1" applyFont="1" applyFill="1" applyBorder="1" applyAlignment="1" applyProtection="1"/>
    <xf numFmtId="1" fontId="5" fillId="13" borderId="5" xfId="8" applyNumberFormat="1" applyFont="1" applyFill="1" applyBorder="1" applyAlignment="1" applyProtection="1"/>
    <xf numFmtId="1" fontId="5" fillId="13" borderId="6" xfId="8" applyNumberFormat="1" applyFont="1" applyFill="1" applyBorder="1" applyAlignment="1" applyProtection="1"/>
    <xf numFmtId="49" fontId="5" fillId="13" borderId="5" xfId="8" applyNumberFormat="1" applyFont="1" applyFill="1" applyBorder="1" applyAlignment="1" applyProtection="1"/>
    <xf numFmtId="49" fontId="5" fillId="13" borderId="6" xfId="8" applyNumberFormat="1" applyFont="1" applyFill="1" applyBorder="1" applyAlignment="1" applyProtection="1">
      <alignment horizontal="center"/>
    </xf>
    <xf numFmtId="49" fontId="5" fillId="13" borderId="6" xfId="8" applyNumberFormat="1" applyFont="1" applyFill="1" applyBorder="1" applyAlignment="1" applyProtection="1">
      <alignment horizontal="right"/>
    </xf>
    <xf numFmtId="49" fontId="5" fillId="13" borderId="5" xfId="8" applyNumberFormat="1" applyFont="1" applyFill="1" applyBorder="1" applyAlignment="1" applyProtection="1">
      <alignment horizontal="right"/>
    </xf>
    <xf numFmtId="49" fontId="8" fillId="13" borderId="6" xfId="8" applyNumberFormat="1" applyFont="1" applyFill="1" applyBorder="1" applyAlignment="1" applyProtection="1">
      <alignment horizontal="right"/>
    </xf>
    <xf numFmtId="49" fontId="9" fillId="13" borderId="6" xfId="8" applyNumberFormat="1" applyFont="1" applyFill="1" applyBorder="1" applyAlignment="1" applyProtection="1">
      <alignment horizontal="right"/>
    </xf>
    <xf numFmtId="0" fontId="3" fillId="0" borderId="0" xfId="8" applyFont="1" applyBorder="1" applyProtection="1"/>
    <xf numFmtId="49" fontId="5" fillId="13" borderId="12" xfId="8" applyNumberFormat="1" applyFont="1" applyFill="1" applyBorder="1" applyAlignment="1" applyProtection="1">
      <alignment horizontal="right"/>
    </xf>
    <xf numFmtId="0" fontId="3" fillId="0" borderId="0" xfId="8" applyFont="1" applyBorder="1" applyAlignment="1" applyProtection="1">
      <alignment wrapText="1"/>
    </xf>
    <xf numFmtId="0" fontId="0" fillId="0" borderId="0" xfId="0" applyAlignment="1"/>
    <xf numFmtId="0" fontId="3" fillId="0" borderId="0" xfId="8" applyFont="1" applyAlignment="1" applyProtection="1">
      <alignment horizontal="center" vertical="top" wrapText="1"/>
      <protection locked="0"/>
    </xf>
    <xf numFmtId="49" fontId="4" fillId="13" borderId="8" xfId="8" applyNumberFormat="1" applyFont="1" applyFill="1" applyBorder="1" applyAlignment="1" applyProtection="1">
      <alignment horizontal="center" vertical="center" wrapText="1"/>
    </xf>
    <xf numFmtId="0" fontId="98" fillId="0" borderId="0" xfId="0" applyFont="1"/>
    <xf numFmtId="0" fontId="106" fillId="0" borderId="0" xfId="0" applyFont="1" applyProtection="1"/>
    <xf numFmtId="0" fontId="106" fillId="0" borderId="0" xfId="0" applyFont="1" applyFill="1" applyProtection="1"/>
    <xf numFmtId="0" fontId="106" fillId="0" borderId="59" xfId="0" applyFont="1" applyFill="1" applyBorder="1" applyProtection="1"/>
    <xf numFmtId="0" fontId="106" fillId="0" borderId="58" xfId="0" applyFont="1" applyFill="1" applyBorder="1" applyProtection="1"/>
    <xf numFmtId="0" fontId="106" fillId="0" borderId="51" xfId="0" applyFont="1" applyFill="1" applyBorder="1" applyProtection="1"/>
    <xf numFmtId="0" fontId="106" fillId="0" borderId="55" xfId="0" applyFont="1" applyBorder="1" applyProtection="1"/>
    <xf numFmtId="0" fontId="106" fillId="0" borderId="0" xfId="0" applyFont="1" applyBorder="1" applyProtection="1"/>
    <xf numFmtId="0" fontId="106" fillId="0" borderId="49" xfId="0" applyFont="1" applyBorder="1" applyProtection="1"/>
    <xf numFmtId="0" fontId="107" fillId="0" borderId="0" xfId="0" applyFont="1" applyBorder="1" applyAlignment="1" applyProtection="1">
      <alignment horizontal="center"/>
    </xf>
    <xf numFmtId="0" fontId="106" fillId="0" borderId="55" xfId="0" applyFont="1" applyFill="1" applyBorder="1" applyProtection="1"/>
    <xf numFmtId="0" fontId="106" fillId="0" borderId="0" xfId="0" applyFont="1" applyFill="1" applyBorder="1" applyProtection="1"/>
    <xf numFmtId="169" fontId="108" fillId="0" borderId="0" xfId="3" applyNumberFormat="1" applyFont="1" applyFill="1" applyBorder="1" applyAlignment="1" applyProtection="1">
      <alignment horizontal="center"/>
    </xf>
    <xf numFmtId="0" fontId="107" fillId="0" borderId="0" xfId="0" applyFont="1" applyFill="1" applyBorder="1" applyAlignment="1" applyProtection="1"/>
    <xf numFmtId="0" fontId="107" fillId="0" borderId="0" xfId="0" applyFont="1" applyFill="1" applyBorder="1" applyProtection="1"/>
    <xf numFmtId="0" fontId="106" fillId="0" borderId="49" xfId="0" applyFont="1" applyFill="1" applyBorder="1" applyProtection="1"/>
    <xf numFmtId="0" fontId="107" fillId="0" borderId="0" xfId="0" applyFont="1" applyBorder="1" applyAlignment="1" applyProtection="1"/>
    <xf numFmtId="0" fontId="106" fillId="0" borderId="56" xfId="0" applyFont="1" applyBorder="1" applyProtection="1"/>
    <xf numFmtId="0" fontId="106" fillId="0" borderId="57" xfId="0" applyFont="1" applyBorder="1" applyProtection="1"/>
    <xf numFmtId="0" fontId="106" fillId="0" borderId="50" xfId="0" applyFont="1" applyBorder="1" applyProtection="1"/>
    <xf numFmtId="0" fontId="108" fillId="0" borderId="0" xfId="0" applyFont="1" applyAlignment="1" applyProtection="1">
      <alignment horizontal="center" vertical="center"/>
    </xf>
    <xf numFmtId="0" fontId="106" fillId="0" borderId="5" xfId="0" applyFont="1" applyBorder="1" applyAlignment="1" applyProtection="1">
      <alignment horizontal="center"/>
    </xf>
    <xf numFmtId="0" fontId="107" fillId="0" borderId="0" xfId="0" applyFont="1" applyProtection="1"/>
    <xf numFmtId="0" fontId="106" fillId="0" borderId="0" xfId="0" applyFont="1" applyAlignment="1" applyProtection="1"/>
    <xf numFmtId="0" fontId="106" fillId="0" borderId="13" xfId="0" applyFont="1" applyBorder="1" applyAlignment="1" applyProtection="1">
      <alignment horizontal="center"/>
    </xf>
    <xf numFmtId="0" fontId="106" fillId="0" borderId="0" xfId="0" applyFont="1" applyFill="1" applyBorder="1" applyAlignment="1" applyProtection="1">
      <alignment horizontal="center"/>
    </xf>
    <xf numFmtId="0" fontId="108" fillId="0" borderId="0" xfId="0" applyFont="1" applyBorder="1" applyAlignment="1" applyProtection="1">
      <alignment horizontal="center"/>
    </xf>
    <xf numFmtId="0" fontId="106" fillId="0" borderId="0" xfId="0" applyFont="1" applyBorder="1" applyAlignment="1" applyProtection="1">
      <alignment horizontal="center"/>
    </xf>
    <xf numFmtId="0" fontId="106" fillId="18" borderId="0" xfId="0" applyFont="1" applyFill="1" applyBorder="1" applyAlignment="1" applyProtection="1">
      <alignment vertical="center"/>
    </xf>
    <xf numFmtId="0" fontId="107" fillId="0" borderId="61" xfId="0" applyFont="1" applyBorder="1" applyAlignment="1" applyProtection="1">
      <alignment horizontal="center"/>
    </xf>
    <xf numFmtId="0" fontId="107" fillId="0" borderId="0" xfId="0" applyFont="1" applyBorder="1" applyAlignment="1" applyProtection="1">
      <alignment horizontal="right"/>
    </xf>
    <xf numFmtId="0" fontId="106" fillId="0" borderId="0" xfId="0" applyFont="1" applyAlignment="1" applyProtection="1">
      <alignment horizontal="right"/>
    </xf>
    <xf numFmtId="173" fontId="106" fillId="0" borderId="0" xfId="0" applyNumberFormat="1" applyFont="1" applyFill="1" applyBorder="1" applyAlignment="1" applyProtection="1">
      <alignment horizontal="center"/>
    </xf>
    <xf numFmtId="169" fontId="108" fillId="0" borderId="0" xfId="3" applyNumberFormat="1" applyFont="1" applyFill="1" applyBorder="1" applyAlignment="1" applyProtection="1">
      <alignment horizontal="right"/>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right"/>
    </xf>
    <xf numFmtId="2" fontId="108" fillId="0" borderId="0" xfId="0" applyNumberFormat="1" applyFont="1" applyFill="1" applyBorder="1" applyAlignment="1" applyProtection="1">
      <alignment horizontal="center"/>
    </xf>
    <xf numFmtId="0" fontId="109" fillId="0" borderId="0" xfId="0" applyFont="1" applyBorder="1" applyAlignment="1" applyProtection="1"/>
    <xf numFmtId="9" fontId="110" fillId="0" borderId="0" xfId="14" applyFont="1" applyFill="1" applyBorder="1" applyProtection="1"/>
    <xf numFmtId="0" fontId="106" fillId="0" borderId="0" xfId="0" applyFont="1" applyAlignment="1" applyProtection="1">
      <alignment vertical="center"/>
    </xf>
    <xf numFmtId="166" fontId="107" fillId="0" borderId="0" xfId="0" applyNumberFormat="1" applyFont="1" applyFill="1" applyBorder="1" applyAlignment="1" applyProtection="1">
      <alignment horizontal="center"/>
    </xf>
    <xf numFmtId="10" fontId="110" fillId="13" borderId="61" xfId="0" applyNumberFormat="1" applyFont="1" applyFill="1" applyBorder="1" applyProtection="1"/>
    <xf numFmtId="10" fontId="110" fillId="0" borderId="0" xfId="0" applyNumberFormat="1" applyFont="1" applyFill="1" applyBorder="1" applyProtection="1"/>
    <xf numFmtId="10" fontId="110" fillId="0" borderId="0" xfId="14" applyNumberFormat="1" applyFont="1" applyFill="1" applyBorder="1" applyProtection="1"/>
    <xf numFmtId="169" fontId="108" fillId="0" borderId="0" xfId="0" applyNumberFormat="1" applyFont="1" applyFill="1" applyBorder="1" applyAlignment="1" applyProtection="1">
      <alignment horizontal="right"/>
    </xf>
    <xf numFmtId="0" fontId="108" fillId="0" borderId="7" xfId="0" applyFont="1" applyBorder="1" applyAlignment="1" applyProtection="1">
      <alignment vertical="center"/>
    </xf>
    <xf numFmtId="2" fontId="108" fillId="0" borderId="5" xfId="0" applyNumberFormat="1" applyFont="1" applyBorder="1" applyAlignment="1" applyProtection="1">
      <alignment horizontal="right"/>
    </xf>
    <xf numFmtId="0" fontId="106" fillId="18" borderId="0" xfId="0" applyFont="1" applyFill="1" applyBorder="1" applyProtection="1"/>
    <xf numFmtId="0" fontId="106" fillId="19" borderId="59" xfId="0" applyFont="1" applyFill="1" applyBorder="1" applyProtection="1"/>
    <xf numFmtId="0" fontId="106" fillId="19" borderId="58" xfId="0" applyFont="1" applyFill="1" applyBorder="1" applyProtection="1"/>
    <xf numFmtId="0" fontId="106" fillId="19" borderId="51" xfId="0" applyFont="1" applyFill="1" applyBorder="1" applyProtection="1"/>
    <xf numFmtId="0" fontId="106" fillId="18" borderId="55" xfId="0" applyFont="1" applyFill="1" applyBorder="1" applyAlignment="1" applyProtection="1">
      <alignment horizontal="center"/>
    </xf>
    <xf numFmtId="0" fontId="106" fillId="18" borderId="55" xfId="0" applyFont="1" applyFill="1" applyBorder="1" applyProtection="1"/>
    <xf numFmtId="0" fontId="106" fillId="18" borderId="49" xfId="0" applyFont="1" applyFill="1" applyBorder="1" applyProtection="1"/>
    <xf numFmtId="0" fontId="106" fillId="18" borderId="49" xfId="0" applyFont="1" applyFill="1" applyBorder="1" applyAlignment="1" applyProtection="1">
      <alignment vertical="center"/>
    </xf>
    <xf numFmtId="0" fontId="106" fillId="19" borderId="56" xfId="0" applyFont="1" applyFill="1" applyBorder="1" applyProtection="1"/>
    <xf numFmtId="0" fontId="106" fillId="19" borderId="57" xfId="0" applyFont="1" applyFill="1" applyBorder="1" applyProtection="1"/>
    <xf numFmtId="0" fontId="106" fillId="19" borderId="50" xfId="0" applyFont="1" applyFill="1" applyBorder="1" applyProtection="1"/>
    <xf numFmtId="0" fontId="107" fillId="0" borderId="0" xfId="0" applyFont="1" applyFill="1" applyBorder="1" applyAlignment="1" applyProtection="1">
      <alignment horizontal="left"/>
    </xf>
    <xf numFmtId="0" fontId="106" fillId="0" borderId="0" xfId="0" applyFont="1" applyAlignment="1" applyProtection="1">
      <alignment horizontal="left"/>
    </xf>
    <xf numFmtId="175" fontId="107" fillId="13" borderId="61" xfId="14" applyNumberFormat="1" applyFont="1" applyFill="1" applyBorder="1" applyAlignment="1" applyProtection="1">
      <alignment horizontal="center"/>
    </xf>
    <xf numFmtId="0" fontId="108" fillId="0" borderId="0" xfId="0" applyFont="1" applyAlignment="1" applyProtection="1">
      <alignment horizontal="right"/>
    </xf>
    <xf numFmtId="175" fontId="110" fillId="0" borderId="0" xfId="14" applyNumberFormat="1" applyFont="1" applyFill="1" applyBorder="1" applyProtection="1"/>
    <xf numFmtId="164" fontId="106" fillId="0" borderId="0" xfId="0" applyNumberFormat="1" applyFont="1" applyFill="1" applyBorder="1" applyAlignment="1" applyProtection="1">
      <alignment horizontal="right"/>
    </xf>
    <xf numFmtId="164" fontId="108" fillId="0" borderId="0" xfId="1" applyNumberFormat="1" applyFont="1" applyBorder="1" applyAlignment="1" applyProtection="1">
      <alignment horizontal="right"/>
    </xf>
    <xf numFmtId="164" fontId="106" fillId="0" borderId="0" xfId="0" applyNumberFormat="1" applyFont="1" applyBorder="1" applyAlignment="1" applyProtection="1">
      <alignment horizontal="right"/>
    </xf>
    <xf numFmtId="164" fontId="108" fillId="0" borderId="0" xfId="1" applyNumberFormat="1" applyFont="1" applyFill="1" applyBorder="1" applyAlignment="1" applyProtection="1">
      <alignment horizontal="right"/>
    </xf>
    <xf numFmtId="174" fontId="107" fillId="13" borderId="61" xfId="0" applyNumberFormat="1" applyFont="1" applyFill="1" applyBorder="1" applyAlignment="1" applyProtection="1">
      <alignment horizontal="center"/>
    </xf>
    <xf numFmtId="0" fontId="106" fillId="0" borderId="0" xfId="0" applyFont="1" applyFill="1" applyBorder="1" applyAlignment="1" applyProtection="1">
      <alignment vertical="center"/>
    </xf>
    <xf numFmtId="9" fontId="106" fillId="0" borderId="1" xfId="14" applyFont="1" applyBorder="1" applyAlignment="1" applyProtection="1">
      <alignment horizontal="center"/>
    </xf>
    <xf numFmtId="175" fontId="107" fillId="21" borderId="61" xfId="14" applyNumberFormat="1" applyFont="1" applyFill="1" applyBorder="1" applyAlignment="1" applyProtection="1">
      <alignment horizontal="center"/>
      <protection locked="0"/>
    </xf>
    <xf numFmtId="175" fontId="110" fillId="21" borderId="61" xfId="14" applyNumberFormat="1" applyFont="1" applyFill="1" applyBorder="1" applyProtection="1">
      <protection locked="0"/>
    </xf>
    <xf numFmtId="170" fontId="107" fillId="13" borderId="61" xfId="0" applyNumberFormat="1" applyFont="1" applyFill="1" applyBorder="1" applyAlignment="1" applyProtection="1">
      <alignment horizontal="center"/>
    </xf>
    <xf numFmtId="172" fontId="106" fillId="0" borderId="1" xfId="0" applyNumberFormat="1" applyFont="1" applyBorder="1" applyAlignment="1" applyProtection="1"/>
    <xf numFmtId="0" fontId="107" fillId="0" borderId="55" xfId="0" applyFont="1" applyFill="1" applyBorder="1" applyAlignment="1" applyProtection="1">
      <alignment horizontal="right"/>
    </xf>
    <xf numFmtId="175" fontId="110" fillId="13" borderId="61" xfId="14" applyNumberFormat="1" applyFont="1" applyFill="1" applyBorder="1" applyProtection="1"/>
    <xf numFmtId="174" fontId="107" fillId="21" borderId="61" xfId="0" applyNumberFormat="1" applyFont="1" applyFill="1" applyBorder="1" applyAlignment="1" applyProtection="1">
      <alignment horizontal="center"/>
      <protection locked="0"/>
    </xf>
    <xf numFmtId="0" fontId="108" fillId="22" borderId="55" xfId="0" applyFont="1" applyFill="1" applyBorder="1" applyAlignment="1" applyProtection="1">
      <alignment horizontal="center"/>
    </xf>
    <xf numFmtId="0" fontId="107" fillId="22" borderId="55" xfId="0" applyFont="1" applyFill="1" applyBorder="1" applyAlignment="1" applyProtection="1">
      <alignment horizontal="center"/>
    </xf>
    <xf numFmtId="0" fontId="107" fillId="22" borderId="55" xfId="0" applyFont="1" applyFill="1" applyBorder="1" applyAlignment="1" applyProtection="1">
      <alignment horizontal="center" vertical="center"/>
    </xf>
    <xf numFmtId="165" fontId="107" fillId="13" borderId="61" xfId="3" applyNumberFormat="1" applyFont="1" applyFill="1" applyBorder="1" applyAlignment="1" applyProtection="1">
      <alignment horizontal="center"/>
    </xf>
    <xf numFmtId="0" fontId="106" fillId="18" borderId="0" xfId="0" applyFont="1" applyFill="1" applyBorder="1" applyAlignment="1" applyProtection="1">
      <alignment horizontal="center"/>
    </xf>
    <xf numFmtId="174" fontId="107" fillId="13" borderId="61" xfId="14" applyNumberFormat="1" applyFont="1" applyFill="1" applyBorder="1" applyAlignment="1" applyProtection="1">
      <alignment horizontal="center"/>
    </xf>
    <xf numFmtId="164" fontId="108" fillId="22" borderId="61" xfId="1" applyNumberFormat="1" applyFont="1" applyFill="1" applyBorder="1" applyAlignment="1" applyProtection="1">
      <alignment horizontal="right"/>
    </xf>
    <xf numFmtId="164" fontId="113" fillId="23" borderId="61" xfId="1" applyNumberFormat="1" applyFont="1" applyFill="1" applyBorder="1" applyAlignment="1" applyProtection="1">
      <alignment horizontal="right"/>
    </xf>
    <xf numFmtId="164" fontId="108" fillId="24" borderId="61" xfId="1" applyNumberFormat="1" applyFont="1" applyFill="1" applyBorder="1" applyAlignment="1" applyProtection="1">
      <alignment horizontal="right"/>
    </xf>
    <xf numFmtId="10" fontId="108" fillId="0" borderId="0" xfId="14" applyNumberFormat="1" applyFont="1" applyFill="1" applyProtection="1"/>
    <xf numFmtId="164" fontId="108" fillId="0" borderId="108" xfId="0" applyNumberFormat="1" applyFont="1" applyFill="1" applyBorder="1" applyProtection="1"/>
    <xf numFmtId="0" fontId="110" fillId="0" borderId="49" xfId="0" applyFont="1" applyFill="1" applyBorder="1" applyProtection="1"/>
    <xf numFmtId="2" fontId="107" fillId="13" borderId="61" xfId="0" applyNumberFormat="1" applyFont="1" applyFill="1" applyBorder="1" applyAlignment="1" applyProtection="1">
      <alignment horizontal="center"/>
    </xf>
    <xf numFmtId="10" fontId="108" fillId="0" borderId="49" xfId="0" applyNumberFormat="1" applyFont="1" applyFill="1" applyBorder="1" applyProtection="1"/>
    <xf numFmtId="0" fontId="135" fillId="0" borderId="0" xfId="0" applyFont="1"/>
    <xf numFmtId="0" fontId="134" fillId="0" borderId="0" xfId="0" applyFont="1" applyAlignment="1">
      <alignment horizontal="left" wrapText="1"/>
    </xf>
    <xf numFmtId="0" fontId="136" fillId="0" borderId="0" xfId="0" applyFont="1"/>
    <xf numFmtId="0" fontId="120" fillId="0" borderId="0" xfId="0" applyFont="1"/>
    <xf numFmtId="0" fontId="139" fillId="0" borderId="0" xfId="0" applyFont="1"/>
    <xf numFmtId="0" fontId="140" fillId="0" borderId="0" xfId="0" applyFont="1"/>
    <xf numFmtId="0" fontId="141" fillId="0" borderId="0" xfId="0" applyFont="1"/>
    <xf numFmtId="0" fontId="142" fillId="0" borderId="0" xfId="0" applyFont="1"/>
    <xf numFmtId="165" fontId="3" fillId="4" borderId="6" xfId="5" applyNumberFormat="1" applyFont="1" applyFill="1" applyBorder="1" applyProtection="1">
      <protection hidden="1"/>
    </xf>
    <xf numFmtId="0" fontId="20" fillId="4" borderId="0" xfId="8" applyFont="1" applyFill="1" applyBorder="1" applyAlignment="1" applyProtection="1">
      <alignment horizontal="left"/>
      <protection locked="0"/>
    </xf>
    <xf numFmtId="0" fontId="4" fillId="0" borderId="6" xfId="8" applyFont="1" applyBorder="1" applyAlignment="1" applyProtection="1">
      <alignment horizontal="center"/>
    </xf>
    <xf numFmtId="0" fontId="26" fillId="0" borderId="58" xfId="11" applyFont="1" applyBorder="1" applyAlignment="1">
      <alignment horizontal="center" vertical="center" wrapText="1"/>
    </xf>
    <xf numFmtId="0" fontId="26" fillId="0" borderId="57" xfId="11" applyFont="1" applyBorder="1" applyAlignment="1">
      <alignment horizontal="center" vertical="center" wrapText="1"/>
    </xf>
    <xf numFmtId="0" fontId="51" fillId="0" borderId="52" xfId="11" applyFont="1" applyBorder="1" applyAlignment="1">
      <alignment horizontal="center" wrapText="1"/>
    </xf>
    <xf numFmtId="0" fontId="26" fillId="0" borderId="50" xfId="11" applyFont="1" applyBorder="1" applyAlignment="1">
      <alignment horizontal="center" vertical="center" wrapText="1"/>
    </xf>
    <xf numFmtId="0" fontId="26" fillId="0" borderId="63" xfId="11" applyFont="1" applyBorder="1" applyAlignment="1">
      <alignment horizontal="center" vertical="center" wrapText="1"/>
    </xf>
    <xf numFmtId="0" fontId="26" fillId="0" borderId="62" xfId="11" applyFont="1" applyBorder="1" applyAlignment="1">
      <alignment horizontal="center" vertical="center" wrapText="1"/>
    </xf>
    <xf numFmtId="0" fontId="26" fillId="0" borderId="53" xfId="11" applyFont="1" applyBorder="1" applyAlignment="1">
      <alignment horizontal="center" vertical="center" wrapText="1"/>
    </xf>
    <xf numFmtId="10" fontId="51" fillId="0" borderId="62" xfId="11" applyNumberFormat="1" applyFont="1" applyBorder="1" applyAlignment="1">
      <alignment horizontal="center" vertical="center" wrapText="1"/>
    </xf>
    <xf numFmtId="0" fontId="26" fillId="0" borderId="0" xfId="11" applyFont="1" applyBorder="1" applyAlignment="1">
      <alignment horizontal="center" vertical="center" wrapText="1"/>
    </xf>
    <xf numFmtId="0" fontId="99" fillId="0" borderId="59" xfId="0" applyFont="1" applyBorder="1" applyAlignment="1">
      <alignment vertical="top" wrapText="1"/>
    </xf>
    <xf numFmtId="2" fontId="101" fillId="0" borderId="55" xfId="0" applyNumberFormat="1" applyFont="1" applyBorder="1" applyAlignment="1">
      <alignment horizontal="center" vertical="center" wrapText="1"/>
    </xf>
    <xf numFmtId="0" fontId="101" fillId="0" borderId="55" xfId="0" applyFont="1" applyBorder="1" applyAlignment="1">
      <alignment horizontal="center" vertical="center" wrapText="1"/>
    </xf>
    <xf numFmtId="0" fontId="101" fillId="0" borderId="56" xfId="0" applyFont="1" applyBorder="1" applyAlignment="1">
      <alignment horizontal="center" vertical="center"/>
    </xf>
    <xf numFmtId="0" fontId="102" fillId="0" borderId="59" xfId="0" applyFont="1" applyBorder="1" applyAlignment="1">
      <alignment vertical="center" wrapText="1"/>
    </xf>
    <xf numFmtId="0" fontId="102" fillId="0" borderId="58" xfId="0" applyFont="1" applyBorder="1" applyAlignment="1">
      <alignment horizontal="center" vertical="center" wrapText="1"/>
    </xf>
    <xf numFmtId="0" fontId="102" fillId="0" borderId="56" xfId="0" applyFont="1" applyBorder="1" applyAlignment="1">
      <alignment vertical="center" wrapText="1"/>
    </xf>
    <xf numFmtId="0" fontId="0" fillId="0" borderId="56" xfId="0" applyBorder="1" applyAlignment="1">
      <alignment vertical="center"/>
    </xf>
    <xf numFmtId="43" fontId="51" fillId="0" borderId="0" xfId="11" applyNumberFormat="1" applyFont="1" applyFill="1" applyBorder="1" applyAlignment="1">
      <alignment horizontal="center" wrapText="1"/>
    </xf>
    <xf numFmtId="3" fontId="26" fillId="0" borderId="58" xfId="11" applyNumberFormat="1" applyFont="1" applyFill="1" applyBorder="1" applyAlignment="1">
      <alignment horizontal="center" vertical="center" wrapText="1"/>
    </xf>
    <xf numFmtId="2" fontId="51" fillId="0" borderId="57" xfId="2" applyNumberFormat="1" applyFont="1" applyFill="1" applyBorder="1" applyAlignment="1">
      <alignment horizontal="center" vertical="center"/>
    </xf>
    <xf numFmtId="0" fontId="104" fillId="0" borderId="58" xfId="0" applyFont="1" applyBorder="1" applyAlignment="1">
      <alignment horizontal="center" vertical="center"/>
    </xf>
    <xf numFmtId="171" fontId="51" fillId="14" borderId="61" xfId="1" applyNumberFormat="1" applyFont="1" applyFill="1" applyBorder="1" applyAlignment="1">
      <alignment vertical="center" wrapText="1"/>
    </xf>
    <xf numFmtId="43" fontId="51" fillId="14" borderId="61" xfId="11" applyNumberFormat="1" applyFont="1" applyFill="1" applyBorder="1" applyAlignment="1">
      <alignment horizontal="center" wrapText="1"/>
    </xf>
    <xf numFmtId="2" fontId="51" fillId="14" borderId="61" xfId="14" applyNumberFormat="1" applyFont="1" applyFill="1" applyBorder="1" applyAlignment="1">
      <alignment horizontal="center" vertical="center" wrapText="1"/>
    </xf>
    <xf numFmtId="2" fontId="51" fillId="0" borderId="0" xfId="14" applyNumberFormat="1" applyFont="1" applyFill="1" applyBorder="1" applyAlignment="1">
      <alignment horizontal="center" vertical="center" wrapText="1"/>
    </xf>
    <xf numFmtId="1" fontId="26" fillId="0" borderId="0" xfId="11" applyNumberFormat="1" applyFont="1" applyBorder="1" applyAlignment="1">
      <alignment horizontal="center" vertical="center" wrapText="1"/>
    </xf>
    <xf numFmtId="49" fontId="21" fillId="13" borderId="8" xfId="8" applyNumberFormat="1" applyFont="1" applyFill="1" applyBorder="1" applyAlignment="1" applyProtection="1">
      <alignment horizontal="center" vertical="center" wrapText="1"/>
    </xf>
    <xf numFmtId="2" fontId="3" fillId="4" borderId="6" xfId="16" applyNumberFormat="1" applyFont="1" applyFill="1" applyBorder="1" applyAlignment="1" applyProtection="1">
      <alignment horizontal="center"/>
    </xf>
    <xf numFmtId="2" fontId="3" fillId="4" borderId="6" xfId="15" applyNumberFormat="1" applyFont="1" applyFill="1" applyBorder="1" applyAlignment="1" applyProtection="1">
      <alignment horizontal="center"/>
    </xf>
    <xf numFmtId="180" fontId="3" fillId="0" borderId="0" xfId="8" applyNumberFormat="1" applyFont="1" applyBorder="1" applyProtection="1">
      <protection locked="0"/>
    </xf>
    <xf numFmtId="180" fontId="3" fillId="0" borderId="0" xfId="8" quotePrefix="1" applyNumberFormat="1" applyFont="1" applyBorder="1" applyProtection="1">
      <protection locked="0"/>
    </xf>
    <xf numFmtId="180" fontId="3" fillId="4" borderId="0" xfId="8" applyNumberFormat="1" applyFont="1" applyFill="1" applyBorder="1" applyAlignment="1" applyProtection="1">
      <alignment horizontal="left"/>
      <protection locked="0"/>
    </xf>
    <xf numFmtId="180" fontId="20" fillId="4" borderId="0" xfId="8" applyNumberFormat="1" applyFont="1" applyFill="1" applyBorder="1" applyAlignment="1" applyProtection="1">
      <alignment horizontal="left"/>
    </xf>
    <xf numFmtId="180" fontId="3" fillId="0" borderId="0" xfId="8" applyNumberFormat="1" applyFont="1" applyBorder="1" applyAlignment="1" applyProtection="1">
      <alignment horizontal="left"/>
      <protection locked="0"/>
    </xf>
    <xf numFmtId="180" fontId="20" fillId="4" borderId="0" xfId="8" applyNumberFormat="1" applyFont="1" applyFill="1" applyBorder="1" applyAlignment="1" applyProtection="1">
      <alignment horizontal="left"/>
      <protection locked="0"/>
    </xf>
    <xf numFmtId="170" fontId="3" fillId="4" borderId="6" xfId="15" applyNumberFormat="1" applyFont="1" applyFill="1" applyBorder="1" applyAlignment="1" applyProtection="1">
      <alignment horizontal="center"/>
    </xf>
    <xf numFmtId="164" fontId="4" fillId="15" borderId="3" xfId="8" applyNumberFormat="1" applyFont="1" applyFill="1" applyBorder="1" applyProtection="1"/>
    <xf numFmtId="178" fontId="3" fillId="0" borderId="0" xfId="8" applyNumberFormat="1" applyFont="1" applyBorder="1" applyProtection="1">
      <protection locked="0"/>
    </xf>
    <xf numFmtId="178" fontId="20" fillId="4" borderId="0" xfId="8" applyNumberFormat="1" applyFont="1" applyFill="1" applyBorder="1" applyAlignment="1" applyProtection="1">
      <alignment horizontal="left"/>
      <protection locked="0"/>
    </xf>
    <xf numFmtId="178" fontId="20" fillId="4" borderId="0" xfId="8" applyNumberFormat="1" applyFont="1" applyFill="1" applyBorder="1" applyAlignment="1" applyProtection="1">
      <alignment horizontal="left"/>
    </xf>
    <xf numFmtId="0" fontId="26" fillId="0" borderId="58" xfId="11" applyFont="1" applyBorder="1" applyAlignment="1">
      <alignment horizontal="center" vertical="center" wrapText="1"/>
    </xf>
    <xf numFmtId="0" fontId="101" fillId="0" borderId="59" xfId="0" applyFont="1" applyBorder="1" applyAlignment="1">
      <alignment horizontal="center" vertical="center" wrapText="1"/>
    </xf>
    <xf numFmtId="0" fontId="123" fillId="0" borderId="0" xfId="0" applyFont="1" applyAlignment="1">
      <alignment horizontal="center" wrapText="1"/>
    </xf>
    <xf numFmtId="171" fontId="51" fillId="0" borderId="0" xfId="1" applyNumberFormat="1" applyFont="1" applyFill="1" applyBorder="1" applyAlignment="1">
      <alignment vertical="center" wrapText="1"/>
    </xf>
    <xf numFmtId="0" fontId="26" fillId="0" borderId="0" xfId="11" applyFont="1" applyFill="1" applyBorder="1" applyAlignment="1">
      <alignment horizontal="center" vertical="center" wrapText="1"/>
    </xf>
    <xf numFmtId="0" fontId="101" fillId="0" borderId="59" xfId="0" applyFont="1" applyBorder="1" applyAlignment="1">
      <alignment horizontal="center" vertical="center" wrapText="1"/>
    </xf>
    <xf numFmtId="0" fontId="101" fillId="0" borderId="58" xfId="0" applyFont="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50" fillId="0" borderId="0" xfId="11" applyFill="1" applyBorder="1"/>
    <xf numFmtId="0" fontId="50" fillId="0" borderId="0" xfId="11" applyFill="1" applyBorder="1" applyAlignment="1">
      <alignment horizontal="center"/>
    </xf>
    <xf numFmtId="0" fontId="51" fillId="0" borderId="0" xfId="11" applyFont="1" applyFill="1" applyBorder="1" applyAlignment="1">
      <alignment horizontal="center" vertical="center" wrapText="1"/>
    </xf>
    <xf numFmtId="10" fontId="26" fillId="0" borderId="0" xfId="11" applyNumberFormat="1" applyFont="1" applyFill="1" applyBorder="1" applyAlignment="1">
      <alignment horizontal="center" vertical="center" wrapText="1"/>
    </xf>
    <xf numFmtId="0" fontId="52" fillId="0" borderId="0" xfId="11" applyFont="1" applyFill="1" applyBorder="1" applyAlignment="1">
      <alignment horizontal="center" wrapText="1"/>
    </xf>
    <xf numFmtId="0" fontId="26" fillId="0" borderId="0" xfId="11" applyFont="1" applyFill="1" applyBorder="1" applyAlignment="1">
      <alignment wrapText="1"/>
    </xf>
    <xf numFmtId="0" fontId="26" fillId="0" borderId="0" xfId="11" applyFont="1" applyFill="1" applyBorder="1" applyAlignment="1">
      <alignment horizontal="center"/>
    </xf>
    <xf numFmtId="43" fontId="26" fillId="0" borderId="0" xfId="2" applyFont="1" applyFill="1" applyBorder="1" applyAlignment="1">
      <alignment horizontal="center" wrapText="1"/>
    </xf>
    <xf numFmtId="43" fontId="26" fillId="0" borderId="0" xfId="2" quotePrefix="1" applyFont="1" applyFill="1" applyBorder="1" applyAlignment="1">
      <alignment horizontal="center" wrapText="1"/>
    </xf>
    <xf numFmtId="43" fontId="26" fillId="0" borderId="0" xfId="11" applyNumberFormat="1" applyFont="1" applyFill="1" applyBorder="1" applyAlignment="1">
      <alignment horizontal="center" wrapText="1"/>
    </xf>
    <xf numFmtId="0" fontId="26" fillId="0" borderId="0" xfId="11" applyFont="1" applyFill="1" applyBorder="1"/>
    <xf numFmtId="43" fontId="26" fillId="0" borderId="0" xfId="2" applyFont="1" applyFill="1" applyBorder="1" applyAlignment="1">
      <alignment horizontal="center"/>
    </xf>
    <xf numFmtId="0" fontId="1" fillId="0" borderId="0" xfId="11" applyFont="1" applyFill="1" applyBorder="1"/>
    <xf numFmtId="0" fontId="1" fillId="0" borderId="0" xfId="11" applyFont="1" applyFill="1" applyBorder="1" applyAlignment="1">
      <alignment horizontal="center"/>
    </xf>
    <xf numFmtId="0" fontId="64" fillId="7" borderId="14" xfId="0" applyFont="1" applyFill="1" applyBorder="1" applyAlignment="1">
      <alignment horizontal="center"/>
    </xf>
    <xf numFmtId="0" fontId="64" fillId="7" borderId="7" xfId="0" applyFont="1" applyFill="1" applyBorder="1" applyAlignment="1">
      <alignment horizontal="center"/>
    </xf>
    <xf numFmtId="0" fontId="64" fillId="7" borderId="4" xfId="0" applyFont="1" applyFill="1" applyBorder="1" applyAlignment="1">
      <alignment horizontal="center"/>
    </xf>
    <xf numFmtId="0" fontId="63" fillId="0" borderId="1" xfId="0" applyFont="1" applyFill="1" applyBorder="1" applyAlignment="1">
      <alignment horizontal="center"/>
    </xf>
    <xf numFmtId="0" fontId="63" fillId="0" borderId="3" xfId="0" applyFont="1" applyFill="1" applyBorder="1" applyAlignment="1">
      <alignment horizontal="center"/>
    </xf>
    <xf numFmtId="0" fontId="63" fillId="0" borderId="13" xfId="0" applyFont="1" applyFill="1" applyBorder="1" applyAlignment="1">
      <alignment horizontal="center"/>
    </xf>
    <xf numFmtId="9" fontId="55" fillId="8" borderId="1" xfId="14" quotePrefix="1" applyFont="1" applyFill="1" applyBorder="1" applyAlignment="1" applyProtection="1">
      <alignment horizontal="center"/>
      <protection locked="0"/>
    </xf>
    <xf numFmtId="0" fontId="0" fillId="8" borderId="13" xfId="0" applyFill="1" applyBorder="1" applyAlignment="1">
      <alignment horizontal="center"/>
    </xf>
    <xf numFmtId="0" fontId="69" fillId="0" borderId="0" xfId="0" applyNumberFormat="1" applyFont="1" applyFill="1" applyAlignment="1"/>
    <xf numFmtId="0" fontId="69" fillId="0" borderId="0" xfId="0" applyFont="1" applyAlignment="1"/>
    <xf numFmtId="0" fontId="69" fillId="0" borderId="2" xfId="0" applyFont="1" applyBorder="1" applyAlignment="1"/>
    <xf numFmtId="3" fontId="0" fillId="3" borderId="1" xfId="0" applyNumberFormat="1" applyFill="1" applyBorder="1" applyAlignment="1">
      <alignment horizontal="center"/>
    </xf>
    <xf numFmtId="0" fontId="0" fillId="3" borderId="13" xfId="0" applyFill="1" applyBorder="1" applyAlignment="1">
      <alignment horizontal="center"/>
    </xf>
    <xf numFmtId="0" fontId="73" fillId="7" borderId="0" xfId="0" applyFont="1" applyFill="1" applyBorder="1" applyAlignment="1"/>
    <xf numFmtId="0" fontId="0" fillId="7" borderId="0" xfId="0" applyFill="1" applyBorder="1" applyAlignment="1"/>
    <xf numFmtId="0" fontId="0" fillId="7" borderId="2" xfId="0" applyFill="1" applyBorder="1" applyAlignment="1"/>
    <xf numFmtId="0" fontId="24" fillId="0" borderId="15" xfId="0" applyFont="1" applyFill="1" applyBorder="1" applyAlignment="1" applyProtection="1">
      <alignment horizontal="right" vertical="top"/>
      <protection locked="0"/>
    </xf>
    <xf numFmtId="0" fontId="77" fillId="0" borderId="6" xfId="0" applyFont="1" applyBorder="1" applyAlignment="1">
      <alignment horizontal="right" vertical="top"/>
    </xf>
    <xf numFmtId="0" fontId="77" fillId="0" borderId="8" xfId="0" applyFont="1" applyBorder="1" applyAlignment="1">
      <alignment horizontal="right" vertical="top"/>
    </xf>
    <xf numFmtId="0" fontId="24" fillId="8" borderId="1" xfId="0" applyFont="1" applyFill="1" applyBorder="1" applyAlignment="1">
      <alignment horizontal="right"/>
    </xf>
    <xf numFmtId="0" fontId="77" fillId="8" borderId="3" xfId="0" applyFont="1" applyFill="1" applyBorder="1" applyAlignment="1">
      <alignment horizontal="right"/>
    </xf>
    <xf numFmtId="0" fontId="77" fillId="8" borderId="13" xfId="0" applyFont="1" applyFill="1" applyBorder="1" applyAlignment="1">
      <alignment horizontal="right"/>
    </xf>
    <xf numFmtId="0" fontId="75" fillId="0" borderId="1" xfId="13" applyFont="1" applyFill="1" applyBorder="1" applyAlignment="1">
      <alignment horizontal="center" wrapText="1"/>
    </xf>
    <xf numFmtId="0" fontId="78" fillId="0" borderId="3" xfId="0" applyFont="1" applyBorder="1" applyAlignment="1">
      <alignment horizontal="center" wrapText="1"/>
    </xf>
    <xf numFmtId="0" fontId="78" fillId="0" borderId="13" xfId="0" applyFont="1" applyBorder="1" applyAlignment="1">
      <alignment horizontal="center" wrapText="1"/>
    </xf>
    <xf numFmtId="0" fontId="24" fillId="0" borderId="5" xfId="0" applyFont="1" applyFill="1" applyBorder="1" applyAlignment="1">
      <alignment horizontal="right"/>
    </xf>
    <xf numFmtId="0" fontId="77" fillId="0" borderId="5" xfId="0" applyFont="1" applyFill="1" applyBorder="1" applyAlignment="1"/>
    <xf numFmtId="0" fontId="73" fillId="7" borderId="1" xfId="0" applyFont="1" applyFill="1" applyBorder="1" applyAlignment="1">
      <alignment horizontal="left"/>
    </xf>
    <xf numFmtId="0" fontId="73" fillId="7" borderId="3" xfId="0" applyFont="1" applyFill="1" applyBorder="1" applyAlignment="1">
      <alignment horizontal="left"/>
    </xf>
    <xf numFmtId="0" fontId="73" fillId="7" borderId="13" xfId="0" applyFont="1" applyFill="1" applyBorder="1" applyAlignment="1">
      <alignment horizontal="left"/>
    </xf>
    <xf numFmtId="0" fontId="73" fillId="7" borderId="5" xfId="0" applyFont="1" applyFill="1" applyBorder="1" applyAlignment="1">
      <alignment horizontal="left"/>
    </xf>
    <xf numFmtId="0" fontId="0" fillId="0" borderId="5" xfId="0" applyBorder="1" applyAlignment="1"/>
    <xf numFmtId="0" fontId="24" fillId="0" borderId="1" xfId="0" applyFont="1" applyFill="1" applyBorder="1" applyAlignment="1">
      <alignment horizontal="right"/>
    </xf>
    <xf numFmtId="0" fontId="24" fillId="0" borderId="3" xfId="0" applyFont="1" applyFill="1" applyBorder="1" applyAlignment="1">
      <alignment horizontal="right"/>
    </xf>
    <xf numFmtId="0" fontId="24" fillId="0" borderId="13" xfId="0" applyFont="1" applyFill="1" applyBorder="1" applyAlignment="1">
      <alignment horizontal="right"/>
    </xf>
    <xf numFmtId="0" fontId="67" fillId="0" borderId="5" xfId="0" applyFont="1" applyBorder="1" applyAlignment="1"/>
    <xf numFmtId="0" fontId="67" fillId="0" borderId="5" xfId="0" applyFont="1" applyBorder="1" applyAlignment="1">
      <alignment horizontal="left"/>
    </xf>
    <xf numFmtId="0" fontId="67" fillId="7" borderId="5" xfId="0" applyFont="1" applyFill="1" applyBorder="1" applyAlignment="1">
      <alignment horizontal="left"/>
    </xf>
    <xf numFmtId="0" fontId="24" fillId="0" borderId="15" xfId="0" applyFont="1" applyFill="1" applyBorder="1" applyAlignment="1">
      <alignment horizontal="right" vertical="top"/>
    </xf>
    <xf numFmtId="0" fontId="77" fillId="0" borderId="3" xfId="0" applyFont="1" applyFill="1" applyBorder="1" applyAlignment="1">
      <alignment horizontal="right"/>
    </xf>
    <xf numFmtId="0" fontId="77" fillId="0" borderId="13" xfId="0" applyFont="1" applyFill="1" applyBorder="1" applyAlignment="1">
      <alignment horizontal="right"/>
    </xf>
    <xf numFmtId="0" fontId="24" fillId="0" borderId="3" xfId="0" applyFont="1" applyFill="1" applyBorder="1" applyAlignment="1" applyProtection="1">
      <alignment horizontal="right"/>
      <protection locked="0"/>
    </xf>
    <xf numFmtId="0" fontId="77" fillId="0" borderId="3" xfId="0" applyFont="1" applyBorder="1" applyAlignment="1">
      <alignment horizontal="right"/>
    </xf>
    <xf numFmtId="0" fontId="77" fillId="0" borderId="13" xfId="0" applyFont="1" applyBorder="1" applyAlignment="1">
      <alignment horizontal="right"/>
    </xf>
    <xf numFmtId="0" fontId="24" fillId="0" borderId="1" xfId="0" applyFont="1" applyFill="1" applyBorder="1" applyAlignment="1" applyProtection="1">
      <alignment horizontal="right"/>
      <protection locked="0"/>
    </xf>
    <xf numFmtId="0" fontId="24" fillId="0" borderId="13" xfId="0" applyFont="1" applyFill="1" applyBorder="1" applyAlignment="1" applyProtection="1">
      <alignment horizontal="right"/>
      <protection locked="0"/>
    </xf>
    <xf numFmtId="0" fontId="24" fillId="0" borderId="1" xfId="0" applyFont="1" applyBorder="1" applyAlignment="1">
      <alignment horizontal="right" vertical="top"/>
    </xf>
    <xf numFmtId="0" fontId="0" fillId="0" borderId="3" xfId="0" applyBorder="1" applyAlignment="1">
      <alignment horizontal="right"/>
    </xf>
    <xf numFmtId="0" fontId="0" fillId="0" borderId="13" xfId="0" applyBorder="1" applyAlignment="1">
      <alignment horizontal="right"/>
    </xf>
    <xf numFmtId="0" fontId="24" fillId="8" borderId="3" xfId="0" applyFont="1" applyFill="1" applyBorder="1" applyAlignment="1">
      <alignment horizontal="right"/>
    </xf>
    <xf numFmtId="0" fontId="1" fillId="0" borderId="0" xfId="0" applyFont="1" applyFill="1" applyBorder="1" applyAlignment="1">
      <alignment horizontal="center"/>
    </xf>
    <xf numFmtId="0" fontId="80" fillId="0" borderId="1" xfId="0" applyFont="1" applyFill="1" applyBorder="1" applyAlignment="1">
      <alignment horizontal="right"/>
    </xf>
    <xf numFmtId="0" fontId="80" fillId="0" borderId="3" xfId="0" applyFont="1" applyFill="1" applyBorder="1" applyAlignment="1">
      <alignment horizontal="right"/>
    </xf>
    <xf numFmtId="0" fontId="80" fillId="0" borderId="13" xfId="0" applyFont="1" applyFill="1" applyBorder="1" applyAlignment="1">
      <alignment horizontal="right"/>
    </xf>
    <xf numFmtId="0" fontId="73" fillId="7" borderId="11" xfId="0" applyFont="1" applyFill="1" applyBorder="1" applyAlignment="1">
      <alignment horizontal="left"/>
    </xf>
    <xf numFmtId="0" fontId="73" fillId="7" borderId="10" xfId="0" applyFont="1" applyFill="1" applyBorder="1" applyAlignment="1">
      <alignment horizontal="left"/>
    </xf>
    <xf numFmtId="0" fontId="73" fillId="7" borderId="9" xfId="0" applyFont="1" applyFill="1" applyBorder="1" applyAlignment="1">
      <alignment horizontal="left"/>
    </xf>
    <xf numFmtId="0" fontId="24" fillId="0" borderId="73" xfId="0" applyFont="1" applyFill="1" applyBorder="1" applyAlignment="1">
      <alignment horizontal="right"/>
    </xf>
    <xf numFmtId="0" fontId="24" fillId="0" borderId="74" xfId="0" applyFont="1" applyFill="1" applyBorder="1" applyAlignment="1">
      <alignment horizontal="right"/>
    </xf>
    <xf numFmtId="0" fontId="24" fillId="0" borderId="75" xfId="0" applyFont="1" applyFill="1" applyBorder="1" applyAlignment="1">
      <alignment horizontal="right"/>
    </xf>
    <xf numFmtId="0" fontId="24" fillId="0" borderId="76" xfId="0" applyFont="1" applyFill="1" applyBorder="1" applyAlignment="1">
      <alignment horizontal="right"/>
    </xf>
    <xf numFmtId="0" fontId="68" fillId="0" borderId="76" xfId="0" applyFont="1" applyFill="1" applyBorder="1" applyAlignment="1">
      <alignment horizontal="right"/>
    </xf>
    <xf numFmtId="0" fontId="68" fillId="0" borderId="3" xfId="0" applyFont="1" applyFill="1" applyBorder="1" applyAlignment="1">
      <alignment horizontal="right"/>
    </xf>
    <xf numFmtId="0" fontId="68" fillId="0" borderId="13" xfId="0" applyFont="1" applyFill="1" applyBorder="1" applyAlignment="1">
      <alignment horizontal="right"/>
    </xf>
    <xf numFmtId="0" fontId="68" fillId="0" borderId="77" xfId="0" applyFont="1" applyFill="1" applyBorder="1" applyAlignment="1">
      <alignment horizontal="right"/>
    </xf>
    <xf numFmtId="0" fontId="68" fillId="0" borderId="5" xfId="0" applyFont="1" applyFill="1" applyBorder="1" applyAlignment="1">
      <alignment horizontal="right"/>
    </xf>
    <xf numFmtId="0" fontId="68" fillId="0" borderId="78" xfId="0" applyFont="1" applyFill="1" applyBorder="1" applyAlignment="1">
      <alignment horizontal="right"/>
    </xf>
    <xf numFmtId="0" fontId="68" fillId="0" borderId="79" xfId="0" applyFont="1" applyFill="1" applyBorder="1" applyAlignment="1">
      <alignment horizontal="right"/>
    </xf>
    <xf numFmtId="3" fontId="115" fillId="0" borderId="1" xfId="0" applyNumberFormat="1" applyFont="1" applyFill="1" applyBorder="1" applyAlignment="1" applyProtection="1">
      <alignment horizontal="right"/>
    </xf>
    <xf numFmtId="3" fontId="115" fillId="0" borderId="13" xfId="0" applyNumberFormat="1" applyFont="1" applyFill="1" applyBorder="1" applyAlignment="1" applyProtection="1">
      <alignment horizontal="right"/>
    </xf>
    <xf numFmtId="3" fontId="96" fillId="19" borderId="5" xfId="0" applyNumberFormat="1" applyFont="1" applyFill="1" applyBorder="1" applyAlignment="1" applyProtection="1">
      <alignment horizontal="center"/>
    </xf>
    <xf numFmtId="3" fontId="115" fillId="0" borderId="1" xfId="0" applyNumberFormat="1" applyFont="1" applyBorder="1" applyAlignment="1" applyProtection="1">
      <alignment horizontal="right"/>
    </xf>
    <xf numFmtId="3" fontId="115" fillId="0" borderId="13" xfId="0" applyNumberFormat="1" applyFont="1" applyBorder="1" applyAlignment="1" applyProtection="1">
      <alignment horizontal="right"/>
    </xf>
    <xf numFmtId="3" fontId="96" fillId="0" borderId="1" xfId="0" applyNumberFormat="1" applyFont="1" applyBorder="1" applyAlignment="1" applyProtection="1">
      <alignment horizontal="right"/>
    </xf>
    <xf numFmtId="3" fontId="96" fillId="0" borderId="13" xfId="0" applyNumberFormat="1" applyFont="1" applyBorder="1" applyAlignment="1" applyProtection="1">
      <alignment horizontal="right"/>
    </xf>
    <xf numFmtId="3" fontId="115" fillId="0" borderId="3" xfId="0" applyNumberFormat="1" applyFont="1" applyBorder="1" applyAlignment="1" applyProtection="1">
      <alignment horizontal="right"/>
    </xf>
    <xf numFmtId="164" fontId="115" fillId="0" borderId="3" xfId="3" applyNumberFormat="1" applyFont="1" applyFill="1" applyBorder="1" applyAlignment="1" applyProtection="1">
      <alignment horizontal="right"/>
    </xf>
    <xf numFmtId="164" fontId="115" fillId="0" borderId="13" xfId="3" applyNumberFormat="1" applyFont="1" applyFill="1" applyBorder="1" applyAlignment="1" applyProtection="1">
      <alignment horizontal="right"/>
    </xf>
    <xf numFmtId="164" fontId="115" fillId="0" borderId="7" xfId="0" applyNumberFormat="1" applyFont="1" applyBorder="1" applyAlignment="1" applyProtection="1">
      <alignment horizontal="center"/>
    </xf>
    <xf numFmtId="164" fontId="115" fillId="0" borderId="4" xfId="0" applyNumberFormat="1" applyFont="1" applyBorder="1" applyAlignment="1" applyProtection="1">
      <alignment horizontal="center"/>
    </xf>
    <xf numFmtId="0" fontId="96" fillId="0" borderId="11" xfId="0" applyFont="1" applyBorder="1" applyAlignment="1" applyProtection="1">
      <alignment horizontal="center"/>
    </xf>
    <xf numFmtId="0" fontId="96" fillId="0" borderId="0" xfId="0" applyFont="1" applyBorder="1" applyAlignment="1" applyProtection="1">
      <alignment horizontal="center"/>
    </xf>
    <xf numFmtId="0" fontId="96" fillId="0" borderId="2" xfId="0" applyFont="1" applyBorder="1" applyAlignment="1" applyProtection="1">
      <alignment horizontal="center"/>
    </xf>
    <xf numFmtId="3" fontId="115" fillId="0" borderId="1" xfId="0" applyNumberFormat="1" applyFont="1" applyFill="1" applyBorder="1" applyAlignment="1" applyProtection="1">
      <protection locked="0"/>
    </xf>
    <xf numFmtId="3" fontId="115" fillId="0" borderId="13" xfId="0" applyNumberFormat="1" applyFont="1" applyFill="1" applyBorder="1" applyAlignment="1" applyProtection="1">
      <protection locked="0"/>
    </xf>
    <xf numFmtId="0" fontId="115" fillId="0" borderId="3" xfId="0" applyFont="1" applyFill="1" applyBorder="1" applyAlignment="1" applyProtection="1">
      <alignment horizontal="left"/>
    </xf>
    <xf numFmtId="0" fontId="115" fillId="0" borderId="13" xfId="0" applyFont="1" applyFill="1" applyBorder="1" applyAlignment="1" applyProtection="1">
      <alignment horizontal="left"/>
    </xf>
    <xf numFmtId="0" fontId="122" fillId="0" borderId="73" xfId="0" applyFont="1" applyFill="1" applyBorder="1" applyAlignment="1" applyProtection="1">
      <alignment horizontal="center"/>
    </xf>
    <xf numFmtId="0" fontId="122" fillId="0" borderId="74" xfId="0" applyFont="1" applyFill="1" applyBorder="1" applyAlignment="1" applyProtection="1">
      <alignment horizontal="center"/>
    </xf>
    <xf numFmtId="0" fontId="122" fillId="0" borderId="81" xfId="0" applyFont="1" applyFill="1" applyBorder="1" applyAlignment="1" applyProtection="1">
      <alignment horizontal="center"/>
    </xf>
    <xf numFmtId="3" fontId="115" fillId="0" borderId="1" xfId="0" applyNumberFormat="1" applyFont="1" applyFill="1" applyBorder="1" applyAlignment="1" applyProtection="1">
      <alignment horizontal="right"/>
      <protection locked="0"/>
    </xf>
    <xf numFmtId="3" fontId="115" fillId="0" borderId="13" xfId="0" applyNumberFormat="1" applyFont="1" applyFill="1" applyBorder="1" applyAlignment="1" applyProtection="1">
      <alignment horizontal="right"/>
      <protection locked="0"/>
    </xf>
    <xf numFmtId="3" fontId="96" fillId="25" borderId="1" xfId="0" applyNumberFormat="1" applyFont="1" applyFill="1" applyBorder="1" applyAlignment="1" applyProtection="1">
      <alignment horizontal="center"/>
    </xf>
    <xf numFmtId="3" fontId="96" fillId="25" borderId="13" xfId="0" applyNumberFormat="1" applyFont="1" applyFill="1" applyBorder="1" applyAlignment="1" applyProtection="1">
      <alignment horizontal="center"/>
    </xf>
    <xf numFmtId="0" fontId="118" fillId="0" borderId="7" xfId="0" applyFont="1" applyBorder="1" applyAlignment="1" applyProtection="1">
      <alignment horizontal="left"/>
    </xf>
    <xf numFmtId="181" fontId="118" fillId="0" borderId="7" xfId="0" applyNumberFormat="1" applyFont="1" applyBorder="1" applyAlignment="1" applyProtection="1">
      <alignment horizontal="left" vertical="center"/>
    </xf>
    <xf numFmtId="178" fontId="96" fillId="0" borderId="0" xfId="3" applyNumberFormat="1" applyFont="1" applyFill="1" applyBorder="1" applyAlignment="1" applyProtection="1">
      <alignment horizontal="left"/>
      <protection locked="0"/>
    </xf>
    <xf numFmtId="178" fontId="96" fillId="0" borderId="2" xfId="3" applyNumberFormat="1" applyFont="1" applyFill="1" applyBorder="1" applyAlignment="1" applyProtection="1">
      <alignment horizontal="left"/>
      <protection locked="0"/>
    </xf>
    <xf numFmtId="3" fontId="96" fillId="0" borderId="83" xfId="0" applyNumberFormat="1" applyFont="1" applyFill="1" applyBorder="1" applyAlignment="1" applyProtection="1">
      <alignment horizontal="center"/>
    </xf>
    <xf numFmtId="3" fontId="96" fillId="0" borderId="50" xfId="0" applyNumberFormat="1" applyFont="1" applyFill="1" applyBorder="1" applyAlignment="1" applyProtection="1">
      <alignment horizontal="center"/>
    </xf>
    <xf numFmtId="3" fontId="117" fillId="0" borderId="11" xfId="0" applyNumberFormat="1" applyFont="1" applyFill="1" applyBorder="1" applyAlignment="1" applyProtection="1">
      <alignment horizontal="center"/>
    </xf>
    <xf numFmtId="3" fontId="117" fillId="0" borderId="10" xfId="0" applyNumberFormat="1" applyFont="1" applyFill="1" applyBorder="1" applyAlignment="1" applyProtection="1">
      <alignment horizontal="center"/>
    </xf>
    <xf numFmtId="3" fontId="117" fillId="0" borderId="9" xfId="0" applyNumberFormat="1" applyFont="1" applyFill="1" applyBorder="1" applyAlignment="1" applyProtection="1">
      <alignment horizontal="center"/>
    </xf>
    <xf numFmtId="0" fontId="96" fillId="0" borderId="83" xfId="0" applyFont="1" applyFill="1" applyBorder="1" applyAlignment="1" applyProtection="1">
      <alignment horizontal="center"/>
    </xf>
    <xf numFmtId="0" fontId="96" fillId="0" borderId="57" xfId="0" applyFont="1" applyFill="1" applyBorder="1" applyAlignment="1" applyProtection="1">
      <alignment horizontal="center"/>
    </xf>
    <xf numFmtId="0" fontId="96" fillId="0" borderId="80" xfId="0" applyFont="1" applyFill="1" applyBorder="1" applyAlignment="1" applyProtection="1">
      <alignment horizontal="center"/>
    </xf>
    <xf numFmtId="0" fontId="96" fillId="0" borderId="71" xfId="0" applyFont="1" applyFill="1" applyBorder="1" applyAlignment="1" applyProtection="1">
      <alignment horizontal="center" vertical="top"/>
    </xf>
    <xf numFmtId="0" fontId="96" fillId="0" borderId="10" xfId="0" applyFont="1" applyFill="1" applyBorder="1" applyAlignment="1" applyProtection="1">
      <alignment horizontal="center" vertical="top"/>
    </xf>
    <xf numFmtId="0" fontId="96" fillId="0" borderId="9" xfId="0" applyFont="1" applyFill="1" applyBorder="1" applyAlignment="1" applyProtection="1">
      <alignment horizontal="center" vertical="top"/>
    </xf>
    <xf numFmtId="0" fontId="96" fillId="0" borderId="85" xfId="0" applyFont="1" applyFill="1" applyBorder="1" applyAlignment="1" applyProtection="1">
      <alignment horizontal="center" vertical="top"/>
    </xf>
    <xf numFmtId="0" fontId="96" fillId="0" borderId="7" xfId="0" applyFont="1" applyFill="1" applyBorder="1" applyAlignment="1" applyProtection="1">
      <alignment horizontal="center" vertical="top"/>
    </xf>
    <xf numFmtId="0" fontId="96" fillId="0" borderId="4" xfId="0" applyFont="1" applyFill="1" applyBorder="1" applyAlignment="1" applyProtection="1">
      <alignment horizontal="center" vertical="top"/>
    </xf>
    <xf numFmtId="3" fontId="115" fillId="0" borderId="3" xfId="0" applyNumberFormat="1" applyFont="1" applyFill="1" applyBorder="1" applyAlignment="1" applyProtection="1">
      <alignment horizontal="center"/>
    </xf>
    <xf numFmtId="3" fontId="117" fillId="0" borderId="12" xfId="0" applyNumberFormat="1" applyFont="1" applyBorder="1" applyAlignment="1" applyProtection="1">
      <alignment horizontal="center" vertical="center" wrapText="1"/>
    </xf>
    <xf numFmtId="3" fontId="117" fillId="0" borderId="2" xfId="0" applyNumberFormat="1" applyFont="1" applyBorder="1" applyAlignment="1" applyProtection="1">
      <alignment horizontal="center" vertical="center" wrapText="1"/>
    </xf>
    <xf numFmtId="3" fontId="117" fillId="0" borderId="14" xfId="0" applyNumberFormat="1" applyFont="1" applyBorder="1" applyAlignment="1" applyProtection="1">
      <alignment horizontal="center" vertical="center" wrapText="1"/>
    </xf>
    <xf numFmtId="3" fontId="117" fillId="0" borderId="4" xfId="0" applyNumberFormat="1" applyFont="1" applyBorder="1" applyAlignment="1" applyProtection="1">
      <alignment horizontal="center" vertical="center" wrapText="1"/>
    </xf>
    <xf numFmtId="3" fontId="115" fillId="0" borderId="1" xfId="0" applyNumberFormat="1" applyFont="1" applyFill="1" applyBorder="1" applyAlignment="1" applyProtection="1">
      <alignment horizontal="right" vertical="center"/>
    </xf>
    <xf numFmtId="3" fontId="115" fillId="0" borderId="13" xfId="0" applyNumberFormat="1" applyFont="1" applyFill="1" applyBorder="1" applyAlignment="1" applyProtection="1">
      <alignment horizontal="right" vertical="center"/>
    </xf>
    <xf numFmtId="3" fontId="96" fillId="0" borderId="1" xfId="0" applyNumberFormat="1" applyFont="1" applyBorder="1" applyAlignment="1" applyProtection="1">
      <alignment horizontal="right" vertical="center"/>
    </xf>
    <xf numFmtId="3" fontId="96" fillId="0" borderId="13" xfId="0" applyNumberFormat="1" applyFont="1" applyBorder="1" applyAlignment="1" applyProtection="1">
      <alignment horizontal="right" vertical="center"/>
    </xf>
    <xf numFmtId="3" fontId="96" fillId="0" borderId="1" xfId="0" applyNumberFormat="1" applyFont="1" applyFill="1" applyBorder="1" applyAlignment="1" applyProtection="1">
      <alignment horizontal="center"/>
    </xf>
    <xf numFmtId="3" fontId="96" fillId="0" borderId="82" xfId="0" applyNumberFormat="1" applyFont="1" applyFill="1" applyBorder="1" applyAlignment="1" applyProtection="1">
      <alignment horizontal="center"/>
    </xf>
    <xf numFmtId="0" fontId="96" fillId="0" borderId="3" xfId="0" applyFont="1" applyBorder="1" applyAlignment="1" applyProtection="1">
      <alignment horizontal="left" vertical="center"/>
    </xf>
    <xf numFmtId="0" fontId="96" fillId="0" borderId="3" xfId="0" applyFont="1" applyBorder="1" applyAlignment="1" applyProtection="1">
      <alignment horizontal="right"/>
    </xf>
    <xf numFmtId="0" fontId="123" fillId="0" borderId="73" xfId="0" applyFont="1" applyFill="1" applyBorder="1" applyAlignment="1" applyProtection="1">
      <alignment horizontal="center"/>
    </xf>
    <xf numFmtId="0" fontId="123" fillId="0" borderId="74" xfId="0" applyFont="1" applyFill="1" applyBorder="1" applyAlignment="1" applyProtection="1">
      <alignment horizontal="center"/>
    </xf>
    <xf numFmtId="0" fontId="123" fillId="0" borderId="81" xfId="0" applyFont="1" applyFill="1" applyBorder="1" applyAlignment="1" applyProtection="1">
      <alignment horizontal="center"/>
    </xf>
    <xf numFmtId="3" fontId="96" fillId="0" borderId="15" xfId="0" applyNumberFormat="1" applyFont="1" applyFill="1" applyBorder="1" applyAlignment="1" applyProtection="1">
      <alignment horizontal="center"/>
    </xf>
    <xf numFmtId="3" fontId="96" fillId="0" borderId="84" xfId="0" applyNumberFormat="1" applyFont="1" applyFill="1" applyBorder="1" applyAlignment="1" applyProtection="1">
      <alignment horizontal="center"/>
    </xf>
    <xf numFmtId="0" fontId="96" fillId="0" borderId="56" xfId="0" applyFont="1" applyFill="1" applyBorder="1" applyAlignment="1" applyProtection="1">
      <alignment horizontal="center" vertical="top"/>
    </xf>
    <xf numFmtId="0" fontId="96" fillId="0" borderId="57" xfId="0" applyFont="1" applyFill="1" applyBorder="1" applyAlignment="1" applyProtection="1">
      <alignment horizontal="center" vertical="top"/>
    </xf>
    <xf numFmtId="0" fontId="96" fillId="0" borderId="80" xfId="0" applyFont="1" applyFill="1" applyBorder="1" applyAlignment="1" applyProtection="1">
      <alignment horizontal="center" vertical="top"/>
    </xf>
    <xf numFmtId="178" fontId="118" fillId="0" borderId="7" xfId="0" applyNumberFormat="1" applyFont="1" applyBorder="1" applyAlignment="1" applyProtection="1">
      <alignment horizontal="left" vertical="center"/>
    </xf>
    <xf numFmtId="3" fontId="115" fillId="0" borderId="1" xfId="0" applyNumberFormat="1" applyFont="1" applyFill="1" applyBorder="1" applyAlignment="1" applyProtection="1"/>
    <xf numFmtId="3" fontId="115" fillId="0" borderId="13" xfId="0" applyNumberFormat="1" applyFont="1" applyFill="1" applyBorder="1" applyAlignment="1" applyProtection="1"/>
    <xf numFmtId="178" fontId="91" fillId="0" borderId="7" xfId="0" applyNumberFormat="1" applyFont="1" applyBorder="1" applyAlignment="1" applyProtection="1">
      <alignment horizontal="left" vertical="center"/>
    </xf>
    <xf numFmtId="0" fontId="96" fillId="0" borderId="14" xfId="0" applyFont="1" applyBorder="1" applyAlignment="1" applyProtection="1">
      <alignment horizontal="center"/>
    </xf>
    <xf numFmtId="0" fontId="96" fillId="0" borderId="7" xfId="0" applyFont="1" applyBorder="1" applyAlignment="1" applyProtection="1">
      <alignment horizontal="center"/>
    </xf>
    <xf numFmtId="0" fontId="96" fillId="0" borderId="4" xfId="0" applyFont="1" applyBorder="1" applyAlignment="1" applyProtection="1">
      <alignment horizontal="center"/>
    </xf>
    <xf numFmtId="164" fontId="115" fillId="0" borderId="3" xfId="3" applyNumberFormat="1" applyFont="1" applyBorder="1" applyAlignment="1" applyProtection="1">
      <alignment horizontal="right"/>
    </xf>
    <xf numFmtId="164" fontId="115" fillId="0" borderId="13" xfId="3" applyNumberFormat="1" applyFont="1" applyBorder="1" applyAlignment="1" applyProtection="1">
      <alignment horizontal="right"/>
    </xf>
    <xf numFmtId="0" fontId="117" fillId="0" borderId="71" xfId="0" applyFont="1" applyFill="1" applyBorder="1" applyAlignment="1" applyProtection="1">
      <alignment horizontal="center"/>
    </xf>
    <xf numFmtId="0" fontId="117" fillId="0" borderId="9" xfId="0" applyFont="1" applyFill="1" applyBorder="1" applyAlignment="1" applyProtection="1">
      <alignment horizontal="center"/>
    </xf>
    <xf numFmtId="0" fontId="124" fillId="0" borderId="0" xfId="0" applyFont="1" applyAlignment="1" applyProtection="1">
      <alignment horizontal="left" vertical="center"/>
    </xf>
    <xf numFmtId="3" fontId="96" fillId="0" borderId="11" xfId="0" applyNumberFormat="1" applyFont="1" applyFill="1" applyBorder="1" applyAlignment="1" applyProtection="1">
      <alignment horizontal="center"/>
    </xf>
    <xf numFmtId="3" fontId="96" fillId="0" borderId="72" xfId="0" applyNumberFormat="1" applyFont="1" applyFill="1" applyBorder="1" applyAlignment="1" applyProtection="1">
      <alignment horizontal="center"/>
    </xf>
    <xf numFmtId="3" fontId="115" fillId="0" borderId="7" xfId="0" applyNumberFormat="1" applyFont="1" applyBorder="1" applyAlignment="1" applyProtection="1">
      <alignment horizontal="right"/>
    </xf>
    <xf numFmtId="0" fontId="115" fillId="0" borderId="3" xfId="0" applyFont="1" applyFill="1" applyBorder="1" applyAlignment="1" applyProtection="1">
      <alignment horizontal="left"/>
      <protection locked="0"/>
    </xf>
    <xf numFmtId="0" fontId="115" fillId="0" borderId="13" xfId="0" applyFont="1" applyFill="1" applyBorder="1" applyAlignment="1" applyProtection="1">
      <alignment horizontal="left"/>
      <protection locked="0"/>
    </xf>
    <xf numFmtId="3" fontId="115" fillId="0" borderId="3" xfId="0" applyNumberFormat="1" applyFont="1" applyFill="1" applyBorder="1" applyAlignment="1" applyProtection="1">
      <alignment horizontal="right"/>
    </xf>
    <xf numFmtId="3" fontId="96" fillId="0" borderId="3" xfId="0" applyNumberFormat="1" applyFont="1" applyFill="1" applyBorder="1" applyAlignment="1" applyProtection="1">
      <alignment horizontal="center"/>
    </xf>
    <xf numFmtId="3" fontId="115" fillId="0" borderId="7" xfId="0" applyNumberFormat="1" applyFont="1" applyFill="1" applyBorder="1" applyAlignment="1" applyProtection="1">
      <alignment horizontal="right"/>
    </xf>
    <xf numFmtId="178" fontId="118" fillId="0" borderId="7" xfId="0" applyNumberFormat="1" applyFont="1" applyBorder="1" applyAlignment="1" applyProtection="1">
      <alignment horizontal="left" vertical="center"/>
      <protection locked="0"/>
    </xf>
    <xf numFmtId="43" fontId="115" fillId="0" borderId="3" xfId="3" applyNumberFormat="1" applyFont="1" applyFill="1" applyBorder="1" applyAlignment="1" applyProtection="1">
      <alignment horizontal="right"/>
    </xf>
    <xf numFmtId="0" fontId="96" fillId="0" borderId="3" xfId="0" applyFont="1" applyFill="1" applyBorder="1" applyAlignment="1" applyProtection="1">
      <alignment horizontal="right"/>
    </xf>
    <xf numFmtId="41" fontId="115" fillId="0" borderId="7" xfId="3" applyNumberFormat="1" applyFont="1" applyFill="1" applyBorder="1" applyAlignment="1" applyProtection="1">
      <alignment horizontal="right"/>
    </xf>
    <xf numFmtId="41" fontId="115" fillId="0" borderId="3" xfId="3" applyNumberFormat="1" applyFont="1" applyFill="1" applyBorder="1" applyAlignment="1" applyProtection="1">
      <alignment horizontal="right"/>
    </xf>
    <xf numFmtId="37" fontId="115" fillId="0" borderId="3" xfId="3" applyNumberFormat="1" applyFont="1" applyFill="1" applyBorder="1" applyAlignment="1" applyProtection="1">
      <alignment horizontal="right"/>
    </xf>
    <xf numFmtId="0" fontId="118" fillId="0" borderId="7" xfId="0" applyFont="1" applyBorder="1" applyAlignment="1" applyProtection="1">
      <alignment horizontal="left" vertical="center"/>
    </xf>
    <xf numFmtId="3" fontId="115" fillId="0" borderId="11" xfId="0" applyNumberFormat="1" applyFont="1" applyFill="1" applyBorder="1" applyAlignment="1" applyProtection="1">
      <alignment horizontal="right"/>
    </xf>
    <xf numFmtId="3" fontId="115" fillId="0" borderId="9" xfId="0" applyNumberFormat="1" applyFont="1" applyFill="1" applyBorder="1" applyAlignment="1" applyProtection="1">
      <alignment horizontal="right"/>
    </xf>
    <xf numFmtId="43" fontId="115" fillId="0" borderId="7" xfId="3" applyNumberFormat="1" applyFont="1" applyFill="1" applyBorder="1" applyAlignment="1" applyProtection="1">
      <alignment horizontal="right"/>
    </xf>
    <xf numFmtId="3" fontId="96" fillId="0" borderId="1" xfId="0" applyNumberFormat="1" applyFont="1" applyBorder="1" applyAlignment="1" applyProtection="1">
      <alignment horizontal="center"/>
    </xf>
    <xf numFmtId="3" fontId="96" fillId="0" borderId="13" xfId="0" applyNumberFormat="1" applyFont="1" applyBorder="1" applyAlignment="1" applyProtection="1">
      <alignment horizontal="center"/>
    </xf>
    <xf numFmtId="0" fontId="124" fillId="0" borderId="0" xfId="0" applyFont="1" applyAlignment="1" applyProtection="1">
      <alignment horizontal="center" vertical="center"/>
    </xf>
    <xf numFmtId="3" fontId="115" fillId="0" borderId="13" xfId="0" applyNumberFormat="1" applyFont="1" applyFill="1" applyBorder="1" applyAlignment="1" applyProtection="1">
      <alignment horizontal="center"/>
    </xf>
    <xf numFmtId="0" fontId="16" fillId="13" borderId="3" xfId="0" applyFont="1" applyFill="1" applyBorder="1" applyAlignment="1" applyProtection="1">
      <alignment horizontal="left" vertical="center"/>
      <protection locked="0"/>
    </xf>
    <xf numFmtId="0" fontId="16" fillId="13" borderId="13" xfId="0" applyFont="1" applyFill="1" applyBorder="1" applyAlignment="1" applyProtection="1">
      <alignment horizontal="left" vertical="center"/>
      <protection locked="0"/>
    </xf>
    <xf numFmtId="0" fontId="13" fillId="13" borderId="1" xfId="8" applyFont="1" applyFill="1" applyBorder="1" applyAlignment="1" applyProtection="1">
      <alignment horizontal="left" vertical="center" wrapText="1"/>
      <protection locked="0"/>
    </xf>
    <xf numFmtId="0" fontId="13" fillId="13" borderId="3" xfId="8" applyFont="1" applyFill="1" applyBorder="1" applyAlignment="1" applyProtection="1">
      <alignment horizontal="left" vertical="center" wrapText="1"/>
      <protection locked="0"/>
    </xf>
    <xf numFmtId="0" fontId="13" fillId="13" borderId="13" xfId="8" applyFont="1" applyFill="1" applyBorder="1" applyAlignment="1" applyProtection="1">
      <alignment horizontal="left" vertical="center" wrapText="1"/>
      <protection locked="0"/>
    </xf>
    <xf numFmtId="0" fontId="4" fillId="13" borderId="1" xfId="8" applyFont="1" applyFill="1" applyBorder="1" applyAlignment="1" applyProtection="1">
      <alignment horizontal="left" vertical="center" wrapText="1"/>
    </xf>
    <xf numFmtId="0" fontId="4" fillId="13" borderId="3" xfId="8" applyFont="1" applyFill="1" applyBorder="1" applyAlignment="1" applyProtection="1">
      <alignment horizontal="left" vertical="center" wrapText="1"/>
    </xf>
    <xf numFmtId="0" fontId="4" fillId="13" borderId="13" xfId="8" applyFont="1" applyFill="1" applyBorder="1" applyAlignment="1" applyProtection="1">
      <alignment horizontal="left" vertical="center" wrapText="1"/>
    </xf>
    <xf numFmtId="49" fontId="6" fillId="13" borderId="6" xfId="8" applyNumberFormat="1" applyFont="1" applyFill="1" applyBorder="1" applyAlignment="1" applyProtection="1">
      <alignment horizontal="center" vertical="top" wrapText="1"/>
    </xf>
    <xf numFmtId="166" fontId="3" fillId="0" borderId="6" xfId="16" applyNumberFormat="1" applyFont="1" applyBorder="1" applyAlignment="1" applyProtection="1">
      <alignment horizontal="center"/>
      <protection locked="0"/>
    </xf>
    <xf numFmtId="0" fontId="4" fillId="14" borderId="8" xfId="8" applyFont="1" applyFill="1" applyBorder="1" applyAlignment="1" applyProtection="1">
      <alignment horizontal="center" wrapText="1"/>
    </xf>
    <xf numFmtId="10" fontId="3" fillId="0" borderId="6" xfId="18" applyNumberFormat="1" applyFont="1" applyBorder="1" applyAlignment="1" applyProtection="1">
      <alignment horizontal="center"/>
      <protection locked="0"/>
    </xf>
    <xf numFmtId="0" fontId="4" fillId="0" borderId="12" xfId="8" applyFont="1" applyBorder="1" applyAlignment="1" applyProtection="1">
      <alignment horizontal="center" wrapText="1"/>
    </xf>
    <xf numFmtId="0" fontId="4" fillId="0" borderId="2" xfId="8" applyFont="1" applyBorder="1" applyAlignment="1" applyProtection="1">
      <alignment horizontal="center" wrapText="1"/>
    </xf>
    <xf numFmtId="9" fontId="4" fillId="20" borderId="12" xfId="16" applyFont="1" applyFill="1" applyBorder="1" applyAlignment="1" applyProtection="1">
      <alignment horizontal="center" wrapText="1"/>
    </xf>
    <xf numFmtId="9" fontId="4" fillId="20" borderId="2" xfId="16" applyFont="1" applyFill="1" applyBorder="1" applyAlignment="1" applyProtection="1">
      <alignment horizontal="center" wrapText="1"/>
    </xf>
    <xf numFmtId="0" fontId="4" fillId="0" borderId="6" xfId="8" applyFont="1" applyBorder="1" applyAlignment="1" applyProtection="1">
      <alignment horizontal="center"/>
    </xf>
    <xf numFmtId="9" fontId="4" fillId="0" borderId="6" xfId="16" applyFont="1" applyFill="1" applyBorder="1" applyAlignment="1" applyProtection="1">
      <alignment horizontal="center" wrapText="1"/>
    </xf>
    <xf numFmtId="0" fontId="3" fillId="0" borderId="3" xfId="8" applyFont="1" applyBorder="1" applyAlignment="1" applyProtection="1">
      <alignment horizontal="left" wrapText="1"/>
      <protection locked="0"/>
    </xf>
    <xf numFmtId="0" fontId="3" fillId="0" borderId="13" xfId="8" applyFont="1" applyBorder="1" applyAlignment="1" applyProtection="1">
      <alignment horizontal="left" wrapText="1"/>
      <protection locked="0"/>
    </xf>
    <xf numFmtId="0" fontId="3" fillId="0" borderId="0" xfId="8" applyFont="1" applyBorder="1" applyAlignment="1" applyProtection="1">
      <alignment horizontal="center"/>
    </xf>
    <xf numFmtId="0" fontId="3" fillId="0" borderId="2" xfId="8" applyFont="1" applyBorder="1" applyAlignment="1" applyProtection="1">
      <alignment horizontal="center"/>
    </xf>
    <xf numFmtId="0" fontId="13" fillId="13" borderId="1" xfId="8" applyFont="1" applyFill="1" applyBorder="1" applyAlignment="1" applyProtection="1">
      <alignment horizontal="right" wrapText="1"/>
    </xf>
    <xf numFmtId="0" fontId="13" fillId="13" borderId="3" xfId="8" applyFont="1" applyFill="1" applyBorder="1" applyAlignment="1" applyProtection="1">
      <alignment horizontal="right" wrapText="1"/>
    </xf>
    <xf numFmtId="0" fontId="13" fillId="13" borderId="3" xfId="8" applyFont="1" applyFill="1" applyBorder="1" applyAlignment="1" applyProtection="1">
      <alignment horizontal="right" vertical="center" wrapText="1"/>
    </xf>
    <xf numFmtId="0" fontId="3" fillId="0" borderId="3" xfId="8" applyFont="1" applyBorder="1" applyAlignment="1" applyProtection="1">
      <alignment horizontal="left"/>
      <protection locked="0"/>
    </xf>
    <xf numFmtId="0" fontId="3" fillId="0" borderId="13" xfId="8" applyFont="1" applyBorder="1" applyAlignment="1" applyProtection="1">
      <alignment horizontal="left"/>
      <protection locked="0"/>
    </xf>
    <xf numFmtId="164" fontId="3" fillId="0" borderId="7" xfId="8" applyNumberFormat="1" applyFont="1" applyFill="1" applyBorder="1" applyAlignment="1" applyProtection="1">
      <alignment horizontal="center"/>
      <protection locked="0"/>
    </xf>
    <xf numFmtId="164" fontId="3" fillId="0" borderId="4" xfId="8" applyNumberFormat="1" applyFont="1" applyFill="1" applyBorder="1" applyAlignment="1" applyProtection="1">
      <alignment horizontal="center"/>
      <protection locked="0"/>
    </xf>
    <xf numFmtId="0" fontId="4" fillId="0" borderId="12" xfId="8" applyFont="1" applyBorder="1" applyAlignment="1" applyProtection="1">
      <alignment horizontal="left" vertical="top" wrapText="1"/>
    </xf>
    <xf numFmtId="0" fontId="4" fillId="0" borderId="0" xfId="8" applyFont="1" applyBorder="1" applyAlignment="1" applyProtection="1">
      <alignment horizontal="left" vertical="top" wrapText="1"/>
    </xf>
    <xf numFmtId="10" fontId="3" fillId="0" borderId="6" xfId="16" applyNumberFormat="1" applyFont="1" applyBorder="1" applyAlignment="1" applyProtection="1">
      <alignment horizontal="center"/>
      <protection locked="0"/>
    </xf>
    <xf numFmtId="0" fontId="3" fillId="0" borderId="10" xfId="8" applyFont="1" applyBorder="1" applyAlignment="1" applyProtection="1">
      <alignment horizontal="center"/>
    </xf>
    <xf numFmtId="0" fontId="3" fillId="0" borderId="9" xfId="8" applyFont="1" applyBorder="1" applyAlignment="1" applyProtection="1">
      <alignment horizontal="center"/>
    </xf>
    <xf numFmtId="0" fontId="3" fillId="0" borderId="7" xfId="8" applyFont="1" applyBorder="1" applyAlignment="1" applyProtection="1">
      <alignment horizontal="left" wrapText="1"/>
      <protection locked="0"/>
    </xf>
    <xf numFmtId="0" fontId="3" fillId="0" borderId="4" xfId="8" applyFont="1" applyBorder="1" applyAlignment="1" applyProtection="1">
      <alignment horizontal="left" wrapText="1"/>
      <protection locked="0"/>
    </xf>
    <xf numFmtId="0" fontId="0" fillId="0" borderId="10"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4" xfId="0" applyBorder="1" applyAlignment="1" applyProtection="1">
      <alignment horizontal="center" vertical="top"/>
      <protection locked="0"/>
    </xf>
    <xf numFmtId="5" fontId="4" fillId="13" borderId="85" xfId="3" applyNumberFormat="1" applyFont="1" applyFill="1" applyBorder="1" applyAlignment="1" applyProtection="1">
      <alignment horizontal="center"/>
    </xf>
    <xf numFmtId="5" fontId="4" fillId="13" borderId="4" xfId="3" applyNumberFormat="1" applyFont="1" applyFill="1" applyBorder="1" applyAlignment="1" applyProtection="1">
      <alignment horizontal="center"/>
    </xf>
    <xf numFmtId="0" fontId="143" fillId="0" borderId="0" xfId="0" applyFont="1" applyAlignment="1">
      <alignment horizontal="left" wrapText="1"/>
    </xf>
    <xf numFmtId="0" fontId="4" fillId="0" borderId="12" xfId="8" applyFont="1" applyBorder="1" applyAlignment="1" applyProtection="1">
      <alignment horizontal="left" wrapText="1"/>
    </xf>
    <xf numFmtId="0" fontId="4" fillId="0" borderId="2" xfId="8" applyFont="1" applyBorder="1" applyAlignment="1" applyProtection="1">
      <alignment horizontal="left" wrapText="1"/>
    </xf>
    <xf numFmtId="9" fontId="4" fillId="0" borderId="11" xfId="16" applyFont="1" applyFill="1" applyBorder="1" applyAlignment="1" applyProtection="1">
      <alignment horizontal="center" vertical="center" wrapText="1"/>
    </xf>
    <xf numFmtId="9" fontId="4" fillId="0" borderId="9" xfId="16" applyFont="1" applyFill="1" applyBorder="1" applyAlignment="1" applyProtection="1">
      <alignment horizontal="center" vertical="center" wrapText="1"/>
    </xf>
    <xf numFmtId="9" fontId="4" fillId="0" borderId="12" xfId="16" applyFont="1" applyFill="1" applyBorder="1" applyAlignment="1" applyProtection="1">
      <alignment horizontal="center" vertical="center" wrapText="1"/>
    </xf>
    <xf numFmtId="9" fontId="4" fillId="0" borderId="2" xfId="16" applyFont="1" applyFill="1" applyBorder="1" applyAlignment="1" applyProtection="1">
      <alignment horizontal="center" vertical="center" wrapText="1"/>
    </xf>
    <xf numFmtId="0" fontId="3" fillId="14" borderId="1" xfId="8" applyFont="1" applyFill="1" applyBorder="1" applyAlignment="1" applyProtection="1">
      <alignment horizontal="center"/>
    </xf>
    <xf numFmtId="0" fontId="3" fillId="14" borderId="13" xfId="8" applyFont="1" applyFill="1" applyBorder="1" applyAlignment="1" applyProtection="1">
      <alignment horizontal="center"/>
    </xf>
    <xf numFmtId="180" fontId="13" fillId="13" borderId="3" xfId="8" applyNumberFormat="1" applyFont="1" applyFill="1" applyBorder="1" applyAlignment="1" applyProtection="1">
      <alignment horizontal="left" vertical="center" wrapText="1"/>
    </xf>
    <xf numFmtId="180" fontId="13" fillId="13" borderId="13" xfId="8" applyNumberFormat="1" applyFont="1" applyFill="1" applyBorder="1" applyAlignment="1" applyProtection="1">
      <alignment horizontal="left" vertical="center" wrapText="1"/>
    </xf>
    <xf numFmtId="180" fontId="16" fillId="13" borderId="3" xfId="0" applyNumberFormat="1" applyFont="1" applyFill="1" applyBorder="1" applyAlignment="1" applyProtection="1">
      <alignment horizontal="left" vertical="center"/>
    </xf>
    <xf numFmtId="180" fontId="16" fillId="13" borderId="13" xfId="0" applyNumberFormat="1" applyFont="1" applyFill="1" applyBorder="1" applyAlignment="1" applyProtection="1">
      <alignment horizontal="left" vertical="center"/>
    </xf>
    <xf numFmtId="180" fontId="13" fillId="13" borderId="1" xfId="8" applyNumberFormat="1" applyFont="1" applyFill="1" applyBorder="1" applyAlignment="1" applyProtection="1">
      <alignment horizontal="left" vertical="center" wrapText="1"/>
    </xf>
    <xf numFmtId="164" fontId="3" fillId="15" borderId="3" xfId="8" applyNumberFormat="1" applyFont="1" applyFill="1" applyBorder="1" applyAlignment="1" applyProtection="1">
      <alignment horizontal="center"/>
    </xf>
    <xf numFmtId="164" fontId="3" fillId="15" borderId="13" xfId="8" applyNumberFormat="1" applyFont="1" applyFill="1" applyBorder="1" applyAlignment="1" applyProtection="1">
      <alignment horizontal="center"/>
    </xf>
    <xf numFmtId="178" fontId="13" fillId="13" borderId="3" xfId="8" applyNumberFormat="1" applyFont="1" applyFill="1" applyBorder="1" applyAlignment="1" applyProtection="1">
      <alignment horizontal="left" vertical="center" wrapText="1"/>
    </xf>
    <xf numFmtId="178" fontId="13" fillId="13" borderId="13" xfId="8" applyNumberFormat="1" applyFont="1" applyFill="1" applyBorder="1" applyAlignment="1" applyProtection="1">
      <alignment horizontal="left" vertical="center" wrapText="1"/>
    </xf>
    <xf numFmtId="178" fontId="16" fillId="13" borderId="3" xfId="0" applyNumberFormat="1" applyFont="1" applyFill="1" applyBorder="1" applyAlignment="1" applyProtection="1">
      <alignment horizontal="left" vertical="center"/>
    </xf>
    <xf numFmtId="178" fontId="16" fillId="13" borderId="13" xfId="0" applyNumberFormat="1" applyFont="1" applyFill="1" applyBorder="1" applyAlignment="1" applyProtection="1">
      <alignment horizontal="left" vertical="center"/>
    </xf>
    <xf numFmtId="178" fontId="13" fillId="13" borderId="1" xfId="8" applyNumberFormat="1" applyFont="1" applyFill="1" applyBorder="1" applyAlignment="1" applyProtection="1">
      <alignment horizontal="left" vertical="center" wrapText="1"/>
    </xf>
    <xf numFmtId="0" fontId="14" fillId="0" borderId="3" xfId="0" applyFont="1" applyBorder="1" applyAlignment="1" applyProtection="1">
      <protection locked="0"/>
    </xf>
    <xf numFmtId="0" fontId="14" fillId="0" borderId="13" xfId="0" applyFont="1" applyBorder="1" applyAlignment="1" applyProtection="1">
      <protection locked="0"/>
    </xf>
    <xf numFmtId="9" fontId="4" fillId="0" borderId="6" xfId="15" applyFont="1" applyFill="1" applyBorder="1" applyAlignment="1" applyProtection="1">
      <alignment horizontal="center" wrapText="1"/>
    </xf>
    <xf numFmtId="9" fontId="4" fillId="20" borderId="12" xfId="15" applyFont="1" applyFill="1" applyBorder="1" applyAlignment="1" applyProtection="1">
      <alignment horizontal="center" wrapText="1"/>
    </xf>
    <xf numFmtId="9" fontId="4" fillId="20" borderId="2" xfId="15" applyFont="1" applyFill="1" applyBorder="1" applyAlignment="1" applyProtection="1">
      <alignment horizontal="center" wrapText="1"/>
    </xf>
    <xf numFmtId="166" fontId="3" fillId="0" borderId="6" xfId="15" applyNumberFormat="1" applyFont="1" applyBorder="1" applyAlignment="1" applyProtection="1">
      <alignment horizontal="center"/>
      <protection locked="0"/>
    </xf>
    <xf numFmtId="0" fontId="3" fillId="0" borderId="7" xfId="8" applyFont="1" applyBorder="1" applyAlignment="1" applyProtection="1">
      <alignment horizontal="left"/>
      <protection locked="0"/>
    </xf>
    <xf numFmtId="0" fontId="3" fillId="0" borderId="4" xfId="8" applyFont="1" applyBorder="1" applyAlignment="1" applyProtection="1">
      <alignment horizontal="left"/>
      <protection locked="0"/>
    </xf>
    <xf numFmtId="180" fontId="13" fillId="13" borderId="11" xfId="8" applyNumberFormat="1" applyFont="1" applyFill="1" applyBorder="1" applyAlignment="1" applyProtection="1">
      <alignment horizontal="left" vertical="center" wrapText="1"/>
    </xf>
    <xf numFmtId="180" fontId="13" fillId="13" borderId="10" xfId="8" applyNumberFormat="1" applyFont="1" applyFill="1" applyBorder="1" applyAlignment="1" applyProtection="1">
      <alignment horizontal="left" vertical="center" wrapText="1"/>
    </xf>
    <xf numFmtId="180" fontId="13" fillId="13" borderId="9" xfId="8" applyNumberFormat="1" applyFont="1" applyFill="1" applyBorder="1" applyAlignment="1" applyProtection="1">
      <alignment horizontal="left" vertical="center" wrapText="1"/>
    </xf>
    <xf numFmtId="180" fontId="13" fillId="13" borderId="12" xfId="8" applyNumberFormat="1" applyFont="1" applyFill="1" applyBorder="1" applyAlignment="1" applyProtection="1">
      <alignment horizontal="left" vertical="center" wrapText="1"/>
    </xf>
    <xf numFmtId="180" fontId="13" fillId="13" borderId="0" xfId="8" applyNumberFormat="1" applyFont="1" applyFill="1" applyBorder="1" applyAlignment="1" applyProtection="1">
      <alignment horizontal="left" vertical="center" wrapText="1"/>
    </xf>
    <xf numFmtId="180" fontId="13" fillId="13" borderId="2" xfId="8" applyNumberFormat="1" applyFont="1" applyFill="1" applyBorder="1" applyAlignment="1" applyProtection="1">
      <alignment horizontal="left" vertical="center" wrapText="1"/>
    </xf>
    <xf numFmtId="49" fontId="13" fillId="13" borderId="15" xfId="8" applyNumberFormat="1" applyFont="1" applyFill="1" applyBorder="1" applyAlignment="1" applyProtection="1">
      <alignment horizontal="center" vertical="center" wrapText="1"/>
    </xf>
    <xf numFmtId="49" fontId="13" fillId="13" borderId="8" xfId="8" applyNumberFormat="1" applyFont="1" applyFill="1" applyBorder="1" applyAlignment="1" applyProtection="1">
      <alignment horizontal="center" vertical="center" wrapText="1"/>
    </xf>
    <xf numFmtId="10" fontId="3" fillId="13" borderId="0" xfId="18" applyNumberFormat="1" applyFont="1" applyFill="1" applyBorder="1" applyAlignment="1" applyProtection="1">
      <alignment horizontal="center"/>
      <protection locked="0"/>
    </xf>
    <xf numFmtId="10" fontId="3" fillId="13" borderId="0" xfId="15" applyNumberFormat="1" applyFont="1" applyFill="1" applyBorder="1" applyAlignment="1" applyProtection="1">
      <alignment horizontal="center"/>
      <protection locked="0"/>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4" xfId="0" applyBorder="1" applyAlignment="1" applyProtection="1">
      <alignment horizontal="left" vertical="top"/>
      <protection locked="0"/>
    </xf>
    <xf numFmtId="5" fontId="4" fillId="13" borderId="14" xfId="3" applyNumberFormat="1" applyFont="1" applyFill="1" applyBorder="1" applyAlignment="1" applyProtection="1">
      <alignment horizontal="center"/>
    </xf>
    <xf numFmtId="0" fontId="4" fillId="0" borderId="0" xfId="8" applyFont="1" applyBorder="1" applyAlignment="1" applyProtection="1">
      <alignment horizontal="left" wrapText="1"/>
    </xf>
    <xf numFmtId="0" fontId="4" fillId="13" borderId="11" xfId="8" applyFont="1" applyFill="1" applyBorder="1" applyAlignment="1" applyProtection="1">
      <alignment horizontal="center" vertical="center" wrapText="1"/>
    </xf>
    <xf numFmtId="0" fontId="4" fillId="13" borderId="10" xfId="8" applyFont="1" applyFill="1" applyBorder="1" applyAlignment="1" applyProtection="1">
      <alignment horizontal="center" vertical="center" wrapText="1"/>
    </xf>
    <xf numFmtId="0" fontId="4" fillId="13" borderId="9" xfId="8" applyFont="1" applyFill="1" applyBorder="1" applyAlignment="1" applyProtection="1">
      <alignment horizontal="center" vertical="center" wrapText="1"/>
    </xf>
    <xf numFmtId="0" fontId="4" fillId="13" borderId="14" xfId="8" applyFont="1" applyFill="1" applyBorder="1" applyAlignment="1" applyProtection="1">
      <alignment horizontal="center" vertical="center" wrapText="1"/>
    </xf>
    <xf numFmtId="0" fontId="4" fillId="13" borderId="7" xfId="8" applyFont="1" applyFill="1" applyBorder="1" applyAlignment="1" applyProtection="1">
      <alignment horizontal="center" vertical="center" wrapText="1"/>
    </xf>
    <xf numFmtId="0" fontId="4" fillId="13" borderId="4" xfId="8" applyFont="1" applyFill="1" applyBorder="1" applyAlignment="1" applyProtection="1">
      <alignment horizontal="center" vertical="center" wrapText="1"/>
    </xf>
    <xf numFmtId="9" fontId="4" fillId="13" borderId="0" xfId="15" applyFont="1" applyFill="1" applyBorder="1" applyAlignment="1" applyProtection="1">
      <alignment horizontal="center" wrapText="1"/>
    </xf>
    <xf numFmtId="166" fontId="3" fillId="13" borderId="0" xfId="15" applyNumberFormat="1" applyFont="1" applyFill="1" applyBorder="1" applyAlignment="1" applyProtection="1">
      <alignment horizontal="center"/>
      <protection locked="0"/>
    </xf>
    <xf numFmtId="10" fontId="3" fillId="13" borderId="0" xfId="14" applyNumberFormat="1" applyFont="1" applyFill="1" applyBorder="1" applyAlignment="1" applyProtection="1">
      <alignment horizontal="center"/>
      <protection locked="0"/>
    </xf>
    <xf numFmtId="0" fontId="4" fillId="13" borderId="0" xfId="8" applyFont="1" applyFill="1" applyBorder="1" applyAlignment="1" applyProtection="1">
      <alignment horizontal="center" wrapText="1"/>
    </xf>
    <xf numFmtId="9" fontId="15" fillId="13" borderId="0" xfId="15" applyFont="1" applyFill="1" applyBorder="1" applyAlignment="1" applyProtection="1">
      <alignment horizontal="center" wrapText="1"/>
    </xf>
    <xf numFmtId="0" fontId="87" fillId="13" borderId="1" xfId="8" applyFont="1" applyFill="1" applyBorder="1" applyAlignment="1" applyProtection="1">
      <alignment horizontal="center" wrapText="1"/>
    </xf>
    <xf numFmtId="0" fontId="87" fillId="13" borderId="13" xfId="8" applyFont="1" applyFill="1" applyBorder="1" applyAlignment="1" applyProtection="1">
      <alignment horizontal="center" wrapText="1"/>
    </xf>
    <xf numFmtId="180" fontId="13" fillId="13" borderId="3" xfId="8" applyNumberFormat="1" applyFont="1" applyFill="1" applyBorder="1" applyAlignment="1" applyProtection="1">
      <alignment horizontal="left" vertical="center" wrapText="1"/>
      <protection locked="0"/>
    </xf>
    <xf numFmtId="180" fontId="13" fillId="13" borderId="13" xfId="8" applyNumberFormat="1" applyFont="1" applyFill="1" applyBorder="1" applyAlignment="1" applyProtection="1">
      <alignment horizontal="left" vertical="center" wrapText="1"/>
      <protection locked="0"/>
    </xf>
    <xf numFmtId="180" fontId="16" fillId="13" borderId="3" xfId="0" applyNumberFormat="1" applyFont="1" applyFill="1" applyBorder="1" applyAlignment="1" applyProtection="1">
      <alignment horizontal="left" vertical="center"/>
      <protection locked="0"/>
    </xf>
    <xf numFmtId="180" fontId="16" fillId="13" borderId="13" xfId="0" applyNumberFormat="1" applyFont="1" applyFill="1" applyBorder="1" applyAlignment="1" applyProtection="1">
      <alignment horizontal="left" vertical="center"/>
      <protection locked="0"/>
    </xf>
    <xf numFmtId="0" fontId="3" fillId="0" borderId="0" xfId="8" applyFont="1" applyBorder="1" applyAlignment="1" applyProtection="1">
      <alignment horizontal="left"/>
      <protection locked="0"/>
    </xf>
    <xf numFmtId="0" fontId="3" fillId="0" borderId="2" xfId="8" applyFont="1" applyBorder="1" applyAlignment="1" applyProtection="1">
      <alignment horizontal="left"/>
      <protection locked="0"/>
    </xf>
    <xf numFmtId="0" fontId="4" fillId="13" borderId="1" xfId="8" applyFont="1" applyFill="1" applyBorder="1" applyAlignment="1" applyProtection="1">
      <alignment horizontal="center" vertical="center"/>
    </xf>
    <xf numFmtId="0" fontId="4" fillId="13" borderId="3" xfId="8" applyFont="1" applyFill="1" applyBorder="1" applyAlignment="1" applyProtection="1">
      <alignment horizontal="center" vertical="center"/>
    </xf>
    <xf numFmtId="0" fontId="4" fillId="13" borderId="13" xfId="8" applyFont="1" applyFill="1" applyBorder="1" applyAlignment="1" applyProtection="1">
      <alignment horizontal="center" vertical="center"/>
    </xf>
    <xf numFmtId="180" fontId="4" fillId="13" borderId="11" xfId="8" applyNumberFormat="1" applyFont="1" applyFill="1" applyBorder="1" applyAlignment="1" applyProtection="1">
      <alignment horizontal="left" vertical="center" wrapText="1"/>
      <protection locked="0"/>
    </xf>
    <xf numFmtId="180" fontId="4" fillId="13" borderId="10" xfId="8" applyNumberFormat="1" applyFont="1" applyFill="1" applyBorder="1" applyAlignment="1" applyProtection="1">
      <alignment horizontal="left" vertical="center" wrapText="1"/>
      <protection locked="0"/>
    </xf>
    <xf numFmtId="180" fontId="4" fillId="13" borderId="9" xfId="8" applyNumberFormat="1" applyFont="1" applyFill="1" applyBorder="1" applyAlignment="1" applyProtection="1">
      <alignment horizontal="left" vertical="center" wrapText="1"/>
      <protection locked="0"/>
    </xf>
    <xf numFmtId="0" fontId="3" fillId="14" borderId="14" xfId="8" applyFont="1" applyFill="1" applyBorder="1" applyAlignment="1" applyProtection="1">
      <alignment horizontal="center"/>
    </xf>
    <xf numFmtId="0" fontId="3" fillId="14" borderId="4" xfId="8" applyFont="1" applyFill="1" applyBorder="1" applyAlignment="1" applyProtection="1">
      <alignment horizontal="center"/>
    </xf>
    <xf numFmtId="0" fontId="13" fillId="13" borderId="11" xfId="8" applyFont="1" applyFill="1" applyBorder="1" applyAlignment="1" applyProtection="1">
      <alignment horizontal="right" vertical="center"/>
    </xf>
    <xf numFmtId="0" fontId="13" fillId="13" borderId="14" xfId="8" applyFont="1" applyFill="1" applyBorder="1" applyAlignment="1" applyProtection="1">
      <alignment horizontal="right" vertical="center"/>
    </xf>
    <xf numFmtId="0" fontId="13" fillId="13" borderId="10" xfId="8" applyFont="1" applyFill="1" applyBorder="1" applyAlignment="1" applyProtection="1">
      <alignment horizontal="center" vertical="center"/>
    </xf>
    <xf numFmtId="0" fontId="13" fillId="13" borderId="9" xfId="8" applyFont="1" applyFill="1" applyBorder="1" applyAlignment="1" applyProtection="1">
      <alignment horizontal="center" vertical="center"/>
    </xf>
    <xf numFmtId="0" fontId="13" fillId="13" borderId="7" xfId="8" applyFont="1" applyFill="1" applyBorder="1" applyAlignment="1" applyProtection="1">
      <alignment horizontal="center" vertical="center"/>
    </xf>
    <xf numFmtId="0" fontId="13" fillId="13" borderId="4" xfId="8" applyFont="1" applyFill="1" applyBorder="1" applyAlignment="1" applyProtection="1">
      <alignment horizontal="center" vertical="center"/>
    </xf>
    <xf numFmtId="0" fontId="87" fillId="13" borderId="1" xfId="8" applyFont="1" applyFill="1" applyBorder="1" applyAlignment="1" applyProtection="1">
      <alignment horizontal="right" wrapText="1"/>
    </xf>
    <xf numFmtId="0" fontId="87" fillId="13" borderId="13" xfId="8" applyFont="1" applyFill="1" applyBorder="1" applyAlignment="1" applyProtection="1">
      <alignment horizontal="right" wrapText="1"/>
    </xf>
    <xf numFmtId="0" fontId="106" fillId="18" borderId="102" xfId="0" applyFont="1" applyFill="1" applyBorder="1" applyAlignment="1" applyProtection="1">
      <alignment horizontal="center"/>
    </xf>
    <xf numFmtId="0" fontId="106" fillId="18" borderId="0" xfId="0" applyFont="1" applyFill="1" applyBorder="1" applyAlignment="1" applyProtection="1">
      <alignment horizontal="center"/>
    </xf>
    <xf numFmtId="0" fontId="106" fillId="0" borderId="55" xfId="0" applyFont="1" applyBorder="1" applyAlignment="1" applyProtection="1">
      <alignment horizontal="center"/>
    </xf>
    <xf numFmtId="0" fontId="106" fillId="0" borderId="0" xfId="0" applyFont="1" applyBorder="1" applyAlignment="1" applyProtection="1">
      <alignment horizontal="center"/>
    </xf>
    <xf numFmtId="0" fontId="106" fillId="0" borderId="103" xfId="0" applyFont="1" applyBorder="1" applyAlignment="1" applyProtection="1">
      <alignment horizontal="center"/>
    </xf>
    <xf numFmtId="0" fontId="106" fillId="0" borderId="102" xfId="0" applyFont="1" applyBorder="1" applyAlignment="1" applyProtection="1">
      <alignment horizontal="center"/>
    </xf>
    <xf numFmtId="0" fontId="110" fillId="18" borderId="0" xfId="0" applyFont="1" applyFill="1" applyBorder="1" applyAlignment="1" applyProtection="1">
      <alignment horizontal="right"/>
    </xf>
    <xf numFmtId="173" fontId="107" fillId="13" borderId="60" xfId="0" applyNumberFormat="1" applyFont="1" applyFill="1" applyBorder="1" applyAlignment="1" applyProtection="1">
      <alignment horizontal="center"/>
    </xf>
    <xf numFmtId="173" fontId="107" fillId="13" borderId="54" xfId="0" applyNumberFormat="1" applyFont="1" applyFill="1" applyBorder="1" applyAlignment="1" applyProtection="1">
      <alignment horizontal="center"/>
    </xf>
    <xf numFmtId="166" fontId="107" fillId="18" borderId="60" xfId="0" applyNumberFormat="1" applyFont="1" applyFill="1" applyBorder="1" applyAlignment="1" applyProtection="1">
      <alignment horizontal="center" vertical="center"/>
    </xf>
    <xf numFmtId="166" fontId="107" fillId="18" borderId="54" xfId="0" applyNumberFormat="1" applyFont="1" applyFill="1" applyBorder="1" applyAlignment="1" applyProtection="1">
      <alignment horizontal="center" vertical="center"/>
    </xf>
    <xf numFmtId="0" fontId="108" fillId="26" borderId="60" xfId="0" applyFont="1" applyFill="1" applyBorder="1" applyAlignment="1" applyProtection="1">
      <alignment horizontal="center"/>
    </xf>
    <xf numFmtId="0" fontId="108" fillId="26" borderId="52" xfId="0" applyFont="1" applyFill="1" applyBorder="1" applyAlignment="1" applyProtection="1">
      <alignment horizontal="center"/>
    </xf>
    <xf numFmtId="0" fontId="108" fillId="26" borderId="54" xfId="0" applyFont="1" applyFill="1" applyBorder="1" applyAlignment="1" applyProtection="1">
      <alignment horizontal="center"/>
    </xf>
    <xf numFmtId="0" fontId="106" fillId="18" borderId="55" xfId="0" applyFont="1" applyFill="1" applyBorder="1" applyAlignment="1" applyProtection="1">
      <alignment horizontal="right"/>
    </xf>
    <xf numFmtId="0" fontId="106" fillId="18" borderId="0" xfId="0" applyFont="1" applyFill="1" applyBorder="1" applyAlignment="1" applyProtection="1">
      <alignment horizontal="right"/>
    </xf>
    <xf numFmtId="0" fontId="107" fillId="18" borderId="0" xfId="0" applyFont="1" applyFill="1" applyBorder="1" applyAlignment="1" applyProtection="1">
      <alignment horizontal="center" vertical="center"/>
    </xf>
    <xf numFmtId="0" fontId="125" fillId="22" borderId="76" xfId="0" applyFont="1" applyFill="1" applyBorder="1" applyAlignment="1" applyProtection="1">
      <alignment horizontal="center" vertical="center"/>
    </xf>
    <xf numFmtId="0" fontId="125" fillId="22" borderId="3" xfId="0" applyFont="1" applyFill="1" applyBorder="1" applyAlignment="1" applyProtection="1">
      <alignment horizontal="center" vertical="center"/>
    </xf>
    <xf numFmtId="0" fontId="125" fillId="22" borderId="13" xfId="0" applyFont="1" applyFill="1" applyBorder="1" applyAlignment="1" applyProtection="1">
      <alignment horizontal="center" vertical="center"/>
    </xf>
    <xf numFmtId="0" fontId="126" fillId="13" borderId="1" xfId="0" applyFont="1" applyFill="1" applyBorder="1" applyAlignment="1" applyProtection="1">
      <alignment horizontal="center"/>
    </xf>
    <xf numFmtId="0" fontId="126" fillId="13" borderId="3" xfId="0" applyFont="1" applyFill="1" applyBorder="1" applyAlignment="1" applyProtection="1">
      <alignment horizontal="center"/>
    </xf>
    <xf numFmtId="0" fontId="126" fillId="13" borderId="13" xfId="0" applyFont="1" applyFill="1" applyBorder="1" applyAlignment="1" applyProtection="1">
      <alignment horizontal="center"/>
    </xf>
    <xf numFmtId="0" fontId="108" fillId="18" borderId="85" xfId="0" applyFont="1" applyFill="1" applyBorder="1" applyAlignment="1" applyProtection="1">
      <alignment horizontal="center" vertical="center"/>
    </xf>
    <xf numFmtId="0" fontId="108" fillId="18" borderId="7" xfId="0" applyFont="1" applyFill="1" applyBorder="1" applyAlignment="1" applyProtection="1">
      <alignment horizontal="center" vertical="center"/>
    </xf>
    <xf numFmtId="0" fontId="108" fillId="18" borderId="104" xfId="0" applyFont="1" applyFill="1" applyBorder="1" applyAlignment="1" applyProtection="1">
      <alignment horizontal="center" vertical="center"/>
    </xf>
    <xf numFmtId="0" fontId="127" fillId="18" borderId="105" xfId="0" applyFont="1" applyFill="1" applyBorder="1" applyAlignment="1" applyProtection="1">
      <alignment horizontal="center" vertical="top"/>
    </xf>
    <xf numFmtId="0" fontId="127" fillId="18" borderId="7" xfId="0" applyFont="1" applyFill="1" applyBorder="1" applyAlignment="1" applyProtection="1">
      <alignment horizontal="center" vertical="top"/>
    </xf>
    <xf numFmtId="0" fontId="106" fillId="18" borderId="55" xfId="0" applyFont="1" applyFill="1" applyBorder="1" applyAlignment="1" applyProtection="1">
      <alignment horizontal="left"/>
    </xf>
    <xf numFmtId="0" fontId="106" fillId="18" borderId="0" xfId="0" applyFont="1" applyFill="1" applyBorder="1" applyAlignment="1" applyProtection="1">
      <alignment horizontal="left"/>
    </xf>
    <xf numFmtId="0" fontId="106" fillId="18" borderId="103" xfId="0" applyFont="1" applyFill="1" applyBorder="1" applyAlignment="1" applyProtection="1">
      <alignment horizontal="left"/>
    </xf>
    <xf numFmtId="0" fontId="107" fillId="0" borderId="55" xfId="0" applyFont="1" applyBorder="1" applyAlignment="1" applyProtection="1">
      <alignment horizontal="center"/>
    </xf>
    <xf numFmtId="0" fontId="107" fillId="0" borderId="0" xfId="0" applyFont="1" applyBorder="1" applyAlignment="1" applyProtection="1">
      <alignment horizontal="center"/>
    </xf>
    <xf numFmtId="0" fontId="107" fillId="0" borderId="57" xfId="0" applyFont="1" applyBorder="1" applyAlignment="1" applyProtection="1">
      <alignment horizontal="center"/>
    </xf>
    <xf numFmtId="164" fontId="108" fillId="21" borderId="60" xfId="3" applyNumberFormat="1" applyFont="1" applyFill="1" applyBorder="1" applyAlignment="1" applyProtection="1">
      <alignment horizontal="center"/>
      <protection locked="0"/>
    </xf>
    <xf numFmtId="164" fontId="108" fillId="21" borderId="54" xfId="3" applyNumberFormat="1" applyFont="1" applyFill="1" applyBorder="1" applyAlignment="1" applyProtection="1">
      <alignment horizontal="center"/>
      <protection locked="0"/>
    </xf>
    <xf numFmtId="169" fontId="108" fillId="13" borderId="60" xfId="3" applyNumberFormat="1" applyFont="1" applyFill="1" applyBorder="1" applyAlignment="1" applyProtection="1">
      <alignment horizontal="center"/>
    </xf>
    <xf numFmtId="169" fontId="108" fillId="13" borderId="54" xfId="3" applyNumberFormat="1" applyFont="1" applyFill="1" applyBorder="1" applyAlignment="1" applyProtection="1">
      <alignment horizontal="center"/>
    </xf>
    <xf numFmtId="164" fontId="108" fillId="21" borderId="60" xfId="3" applyNumberFormat="1" applyFont="1" applyFill="1" applyBorder="1" applyAlignment="1" applyProtection="1">
      <alignment horizontal="center" vertical="center"/>
      <protection locked="0"/>
    </xf>
    <xf numFmtId="164" fontId="108" fillId="21" borderId="54" xfId="3" applyNumberFormat="1" applyFont="1" applyFill="1" applyBorder="1" applyAlignment="1" applyProtection="1">
      <alignment horizontal="center" vertical="center"/>
      <protection locked="0"/>
    </xf>
    <xf numFmtId="0" fontId="106" fillId="18" borderId="102" xfId="0" applyFont="1" applyFill="1" applyBorder="1" applyAlignment="1" applyProtection="1">
      <alignment horizontal="left"/>
    </xf>
    <xf numFmtId="0" fontId="107" fillId="0" borderId="0" xfId="0" applyFont="1" applyBorder="1" applyAlignment="1" applyProtection="1">
      <alignment horizontal="right"/>
    </xf>
    <xf numFmtId="0" fontId="107" fillId="0" borderId="49" xfId="0" applyFont="1" applyBorder="1" applyAlignment="1" applyProtection="1">
      <alignment horizontal="right"/>
    </xf>
    <xf numFmtId="175" fontId="107" fillId="13" borderId="60" xfId="14" applyNumberFormat="1" applyFont="1" applyFill="1" applyBorder="1" applyAlignment="1" applyProtection="1">
      <alignment horizontal="center"/>
    </xf>
    <xf numFmtId="175" fontId="107" fillId="13" borderId="54" xfId="14" applyNumberFormat="1" applyFont="1" applyFill="1" applyBorder="1" applyAlignment="1" applyProtection="1">
      <alignment horizontal="center"/>
    </xf>
    <xf numFmtId="0" fontId="106" fillId="0" borderId="1" xfId="0" applyFont="1" applyBorder="1" applyAlignment="1" applyProtection="1">
      <alignment horizontal="center"/>
    </xf>
    <xf numFmtId="0" fontId="106" fillId="0" borderId="13" xfId="0" applyFont="1" applyBorder="1" applyAlignment="1" applyProtection="1">
      <alignment horizontal="center"/>
    </xf>
    <xf numFmtId="0" fontId="107" fillId="0" borderId="7" xfId="0" applyFont="1" applyBorder="1" applyAlignment="1" applyProtection="1">
      <alignment horizontal="center"/>
    </xf>
    <xf numFmtId="0" fontId="128" fillId="0" borderId="1" xfId="0" applyFont="1" applyBorder="1" applyAlignment="1" applyProtection="1">
      <alignment horizontal="center"/>
    </xf>
    <xf numFmtId="0" fontId="128" fillId="0" borderId="13" xfId="0" applyFont="1" applyBorder="1" applyAlignment="1" applyProtection="1">
      <alignment horizontal="center"/>
    </xf>
    <xf numFmtId="0" fontId="108" fillId="22" borderId="1" xfId="0" applyFont="1" applyFill="1" applyBorder="1" applyAlignment="1" applyProtection="1">
      <alignment horizontal="center"/>
    </xf>
    <xf numFmtId="0" fontId="108" fillId="22" borderId="13" xfId="0" applyFont="1" applyFill="1" applyBorder="1" applyAlignment="1" applyProtection="1">
      <alignment horizontal="center"/>
    </xf>
    <xf numFmtId="0" fontId="106" fillId="22" borderId="1" xfId="0" applyFont="1" applyFill="1" applyBorder="1" applyAlignment="1" applyProtection="1">
      <alignment horizontal="center"/>
    </xf>
    <xf numFmtId="0" fontId="106" fillId="22" borderId="13" xfId="0" applyFont="1" applyFill="1" applyBorder="1" applyAlignment="1" applyProtection="1">
      <alignment horizontal="center"/>
    </xf>
    <xf numFmtId="165" fontId="109" fillId="26" borderId="1" xfId="3" applyNumberFormat="1" applyFont="1" applyFill="1" applyBorder="1" applyAlignment="1" applyProtection="1">
      <alignment horizontal="center"/>
    </xf>
    <xf numFmtId="165" fontId="109" fillId="26" borderId="13" xfId="3" applyNumberFormat="1" applyFont="1" applyFill="1" applyBorder="1" applyAlignment="1" applyProtection="1">
      <alignment horizontal="center"/>
    </xf>
    <xf numFmtId="0" fontId="106" fillId="27" borderId="58" xfId="0" applyFont="1" applyFill="1" applyBorder="1" applyAlignment="1" applyProtection="1">
      <alignment horizontal="center"/>
    </xf>
    <xf numFmtId="9" fontId="106" fillId="27" borderId="58" xfId="14" applyFont="1" applyFill="1" applyBorder="1" applyAlignment="1" applyProtection="1">
      <alignment horizontal="center"/>
    </xf>
    <xf numFmtId="0" fontId="127" fillId="0" borderId="0" xfId="0" applyFont="1" applyBorder="1" applyAlignment="1" applyProtection="1">
      <alignment horizontal="center"/>
    </xf>
    <xf numFmtId="164" fontId="108" fillId="13" borderId="60" xfId="3" applyNumberFormat="1" applyFont="1" applyFill="1" applyBorder="1" applyAlignment="1" applyProtection="1">
      <alignment horizontal="center"/>
    </xf>
    <xf numFmtId="164" fontId="108" fillId="13" borderId="54" xfId="3" applyNumberFormat="1" applyFont="1" applyFill="1" applyBorder="1" applyAlignment="1" applyProtection="1">
      <alignment horizontal="center"/>
    </xf>
    <xf numFmtId="10" fontId="128" fillId="27" borderId="60" xfId="14" applyNumberFormat="1" applyFont="1" applyFill="1" applyBorder="1" applyAlignment="1" applyProtection="1">
      <alignment horizontal="center" vertical="center"/>
      <protection locked="0"/>
    </xf>
    <xf numFmtId="10" fontId="128" fillId="27" borderId="54" xfId="14" applyNumberFormat="1" applyFont="1" applyFill="1" applyBorder="1" applyAlignment="1" applyProtection="1">
      <alignment horizontal="center" vertical="center"/>
      <protection locked="0"/>
    </xf>
    <xf numFmtId="164" fontId="129" fillId="27" borderId="60" xfId="0" applyNumberFormat="1" applyFont="1" applyFill="1" applyBorder="1" applyAlignment="1" applyProtection="1">
      <alignment horizontal="center" vertical="center"/>
    </xf>
    <xf numFmtId="164" fontId="129" fillId="27" borderId="54" xfId="0" applyNumberFormat="1" applyFont="1" applyFill="1" applyBorder="1" applyAlignment="1" applyProtection="1">
      <alignment horizontal="center" vertical="center"/>
    </xf>
    <xf numFmtId="0" fontId="62" fillId="18" borderId="55" xfId="0" applyFont="1" applyFill="1" applyBorder="1" applyAlignment="1" applyProtection="1">
      <alignment horizontal="center" vertical="center"/>
    </xf>
    <xf numFmtId="0" fontId="108" fillId="18" borderId="0" xfId="0" applyFont="1" applyFill="1" applyBorder="1" applyAlignment="1" applyProtection="1">
      <alignment horizontal="center" vertical="center"/>
    </xf>
    <xf numFmtId="0" fontId="127" fillId="18" borderId="0" xfId="0" applyFont="1" applyFill="1" applyBorder="1" applyAlignment="1" applyProtection="1">
      <alignment horizontal="center" vertical="top"/>
    </xf>
    <xf numFmtId="0" fontId="127" fillId="18" borderId="49" xfId="0" applyFont="1" applyFill="1" applyBorder="1" applyAlignment="1" applyProtection="1">
      <alignment horizontal="center" vertical="top"/>
    </xf>
    <xf numFmtId="0" fontId="106" fillId="18" borderId="55" xfId="0" applyFont="1" applyFill="1" applyBorder="1" applyAlignment="1" applyProtection="1">
      <alignment horizontal="center"/>
    </xf>
    <xf numFmtId="0" fontId="110" fillId="18" borderId="60" xfId="0" applyFont="1" applyFill="1" applyBorder="1" applyAlignment="1" applyProtection="1">
      <alignment horizontal="center"/>
    </xf>
    <xf numFmtId="0" fontId="110" fillId="18" borderId="52" xfId="0" applyFont="1" applyFill="1" applyBorder="1" applyAlignment="1" applyProtection="1">
      <alignment horizontal="center"/>
    </xf>
    <xf numFmtId="0" fontId="110" fillId="18" borderId="54" xfId="0" applyFont="1" applyFill="1" applyBorder="1" applyAlignment="1" applyProtection="1">
      <alignment horizontal="center"/>
    </xf>
    <xf numFmtId="0" fontId="108" fillId="26" borderId="59" xfId="0" applyFont="1" applyFill="1" applyBorder="1" applyAlignment="1" applyProtection="1">
      <alignment horizontal="center" vertical="center"/>
    </xf>
    <xf numFmtId="0" fontId="108" fillId="26" borderId="51" xfId="0" applyFont="1" applyFill="1" applyBorder="1" applyAlignment="1" applyProtection="1">
      <alignment horizontal="center" vertical="center"/>
    </xf>
    <xf numFmtId="0" fontId="108" fillId="26" borderId="56" xfId="0" applyFont="1" applyFill="1" applyBorder="1" applyAlignment="1" applyProtection="1">
      <alignment horizontal="center" vertical="center"/>
    </xf>
    <xf numFmtId="0" fontId="108" fillId="26" borderId="50" xfId="0" applyFont="1" applyFill="1" applyBorder="1" applyAlignment="1" applyProtection="1">
      <alignment horizontal="center" vertical="center"/>
    </xf>
    <xf numFmtId="0" fontId="106" fillId="18" borderId="59" xfId="0" applyFont="1" applyFill="1" applyBorder="1" applyAlignment="1" applyProtection="1">
      <alignment horizontal="center"/>
    </xf>
    <xf numFmtId="0" fontId="106" fillId="18" borderId="58" xfId="0" applyFont="1" applyFill="1" applyBorder="1" applyAlignment="1" applyProtection="1">
      <alignment horizontal="center"/>
    </xf>
    <xf numFmtId="0" fontId="106" fillId="18" borderId="110" xfId="0" applyFont="1" applyFill="1" applyBorder="1" applyAlignment="1" applyProtection="1">
      <alignment horizontal="center"/>
    </xf>
    <xf numFmtId="0" fontId="106" fillId="18" borderId="109" xfId="0" applyFont="1" applyFill="1" applyBorder="1" applyAlignment="1" applyProtection="1">
      <alignment horizontal="center"/>
    </xf>
    <xf numFmtId="0" fontId="106" fillId="18" borderId="51" xfId="0" applyFont="1" applyFill="1" applyBorder="1" applyAlignment="1" applyProtection="1">
      <alignment horizontal="center"/>
    </xf>
    <xf numFmtId="0" fontId="134" fillId="0" borderId="0" xfId="0" applyFont="1" applyAlignment="1">
      <alignment horizontal="left" wrapText="1"/>
    </xf>
    <xf numFmtId="0" fontId="138" fillId="0" borderId="0" xfId="0" applyFont="1" applyAlignment="1">
      <alignment horizontal="center"/>
    </xf>
    <xf numFmtId="0" fontId="137" fillId="0" borderId="7" xfId="0" applyFont="1" applyBorder="1" applyAlignment="1">
      <alignment horizontal="center"/>
    </xf>
    <xf numFmtId="0" fontId="0" fillId="0" borderId="0" xfId="0" applyAlignment="1">
      <alignment horizontal="left" wrapText="1"/>
    </xf>
    <xf numFmtId="0" fontId="26" fillId="0" borderId="0" xfId="11" applyFont="1" applyFill="1" applyBorder="1" applyAlignment="1">
      <alignment horizontal="center" vertical="center" wrapText="1"/>
    </xf>
    <xf numFmtId="0" fontId="26" fillId="0" borderId="57" xfId="11" applyFont="1" applyFill="1" applyBorder="1" applyAlignment="1">
      <alignment horizontal="center" vertical="center" wrapText="1"/>
    </xf>
    <xf numFmtId="0" fontId="26" fillId="0" borderId="0" xfId="11" applyFont="1" applyBorder="1" applyAlignment="1">
      <alignment horizontal="center" vertical="center" wrapText="1"/>
    </xf>
    <xf numFmtId="0" fontId="26" fillId="0" borderId="57" xfId="11" applyFont="1" applyBorder="1" applyAlignment="1">
      <alignment horizontal="center" vertical="center" wrapText="1"/>
    </xf>
    <xf numFmtId="0" fontId="101" fillId="0" borderId="59"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50" xfId="0" applyFont="1" applyBorder="1" applyAlignment="1">
      <alignment horizontal="center" vertical="center" wrapText="1"/>
    </xf>
    <xf numFmtId="10" fontId="26" fillId="0" borderId="0" xfId="11" applyNumberFormat="1" applyFont="1" applyFill="1" applyBorder="1" applyAlignment="1">
      <alignment horizontal="center" vertical="center" wrapText="1"/>
    </xf>
    <xf numFmtId="0" fontId="51" fillId="0" borderId="0" xfId="11" applyFont="1" applyFill="1" applyBorder="1" applyAlignment="1">
      <alignment horizontal="center" wrapText="1"/>
    </xf>
    <xf numFmtId="0" fontId="52" fillId="0" borderId="0" xfId="11" applyFont="1" applyFill="1" applyBorder="1" applyAlignment="1">
      <alignment horizontal="left" wrapText="1"/>
    </xf>
    <xf numFmtId="10" fontId="51" fillId="0" borderId="106" xfId="14" applyNumberFormat="1" applyFont="1" applyBorder="1" applyAlignment="1">
      <alignment horizontal="center" vertical="center" wrapText="1"/>
    </xf>
    <xf numFmtId="10" fontId="51" fillId="0" borderId="62" xfId="14" applyNumberFormat="1" applyFont="1" applyBorder="1" applyAlignment="1">
      <alignment horizontal="center" vertical="center" wrapText="1"/>
    </xf>
    <xf numFmtId="10" fontId="51" fillId="0" borderId="53" xfId="14" applyNumberFormat="1" applyFont="1" applyBorder="1" applyAlignment="1">
      <alignment horizontal="center" vertical="center" wrapText="1"/>
    </xf>
    <xf numFmtId="10" fontId="97" fillId="0" borderId="63" xfId="0" applyNumberFormat="1" applyFont="1" applyBorder="1" applyAlignment="1">
      <alignment horizontal="center" vertical="center"/>
    </xf>
    <xf numFmtId="10" fontId="97" fillId="0" borderId="53" xfId="0" applyNumberFormat="1" applyFont="1" applyBorder="1" applyAlignment="1">
      <alignment horizontal="center" vertical="center"/>
    </xf>
    <xf numFmtId="171" fontId="51" fillId="0" borderId="49" xfId="11" applyNumberFormat="1" applyFont="1" applyBorder="1" applyAlignment="1">
      <alignment horizontal="center" vertical="center" wrapText="1"/>
    </xf>
    <xf numFmtId="6" fontId="51" fillId="0" borderId="49" xfId="11" applyNumberFormat="1" applyFont="1" applyBorder="1" applyAlignment="1">
      <alignment horizontal="center" vertical="center" wrapText="1"/>
    </xf>
    <xf numFmtId="6" fontId="51" fillId="0" borderId="112" xfId="11" applyNumberFormat="1" applyFont="1" applyBorder="1" applyAlignment="1">
      <alignment horizontal="center" vertical="center" wrapText="1"/>
    </xf>
    <xf numFmtId="6" fontId="26" fillId="0" borderId="0" xfId="11" applyNumberFormat="1" applyFont="1" applyFill="1" applyBorder="1" applyAlignment="1">
      <alignment horizontal="center" vertical="center" wrapText="1"/>
    </xf>
    <xf numFmtId="0" fontId="26" fillId="0" borderId="62" xfId="11" applyFont="1" applyBorder="1" applyAlignment="1">
      <alignment horizontal="center" vertical="center" wrapText="1"/>
    </xf>
    <xf numFmtId="0" fontId="26" fillId="0" borderId="53" xfId="11" applyFont="1" applyBorder="1" applyAlignment="1">
      <alignment horizontal="center" vertical="center" wrapText="1"/>
    </xf>
    <xf numFmtId="0" fontId="101" fillId="0" borderId="106" xfId="0" applyFont="1" applyBorder="1" applyAlignment="1">
      <alignment horizontal="center" vertical="center" wrapText="1"/>
    </xf>
    <xf numFmtId="0" fontId="101" fillId="0" borderId="53" xfId="0" applyFont="1" applyBorder="1" applyAlignment="1">
      <alignment horizontal="center" vertical="center" wrapText="1"/>
    </xf>
    <xf numFmtId="0" fontId="26" fillId="0" borderId="106" xfId="11" applyFont="1" applyBorder="1" applyAlignment="1">
      <alignment horizontal="center" vertical="center" wrapText="1"/>
    </xf>
    <xf numFmtId="0" fontId="26" fillId="0" borderId="55" xfId="11" applyFont="1" applyBorder="1" applyAlignment="1">
      <alignment horizontal="center" vertical="center" wrapText="1"/>
    </xf>
    <xf numFmtId="0" fontId="26" fillId="0" borderId="111" xfId="11" applyFont="1" applyBorder="1" applyAlignment="1">
      <alignment horizontal="center" vertical="center" wrapText="1"/>
    </xf>
    <xf numFmtId="0" fontId="51" fillId="0" borderId="60" xfId="11" applyFont="1" applyBorder="1" applyAlignment="1">
      <alignment horizontal="center" wrapText="1"/>
    </xf>
    <xf numFmtId="0" fontId="51" fillId="0" borderId="54" xfId="11" applyFont="1" applyBorder="1" applyAlignment="1">
      <alignment horizontal="center" wrapText="1"/>
    </xf>
    <xf numFmtId="0" fontId="51" fillId="0" borderId="52" xfId="11" applyFont="1" applyBorder="1" applyAlignment="1">
      <alignment horizontal="center" wrapText="1"/>
    </xf>
    <xf numFmtId="1" fontId="26" fillId="0" borderId="59" xfId="11" applyNumberFormat="1" applyFont="1" applyBorder="1" applyAlignment="1">
      <alignment horizontal="center" vertical="center" wrapText="1"/>
    </xf>
    <xf numFmtId="1" fontId="26" fillId="0" borderId="55" xfId="11" applyNumberFormat="1" applyFont="1" applyBorder="1" applyAlignment="1">
      <alignment horizontal="center" vertical="center" wrapText="1"/>
    </xf>
    <xf numFmtId="0" fontId="26" fillId="0" borderId="63" xfId="11" applyFont="1" applyBorder="1" applyAlignment="1">
      <alignment horizontal="center" vertical="center" wrapText="1"/>
    </xf>
    <xf numFmtId="10" fontId="51" fillId="0" borderId="51" xfId="11" applyNumberFormat="1" applyFont="1" applyBorder="1" applyAlignment="1">
      <alignment horizontal="center" vertical="center" wrapText="1"/>
    </xf>
    <xf numFmtId="10" fontId="51" fillId="0" borderId="49" xfId="11" applyNumberFormat="1" applyFont="1" applyBorder="1" applyAlignment="1">
      <alignment horizontal="center" vertical="center" wrapText="1"/>
    </xf>
    <xf numFmtId="0" fontId="130" fillId="0" borderId="60" xfId="0" applyFont="1" applyBorder="1" applyAlignment="1">
      <alignment horizontal="center" vertical="center" wrapText="1"/>
    </xf>
    <xf numFmtId="0" fontId="130" fillId="0" borderId="52" xfId="0" applyFont="1" applyBorder="1" applyAlignment="1">
      <alignment horizontal="center" vertical="center" wrapText="1"/>
    </xf>
    <xf numFmtId="0" fontId="130" fillId="0" borderId="54" xfId="0" applyFont="1" applyBorder="1" applyAlignment="1">
      <alignment horizontal="center" vertical="center" wrapText="1"/>
    </xf>
    <xf numFmtId="0" fontId="103" fillId="0" borderId="60" xfId="0" applyFont="1" applyBorder="1" applyAlignment="1">
      <alignment horizontal="center" vertical="center" wrapText="1"/>
    </xf>
    <xf numFmtId="0" fontId="103" fillId="0" borderId="54" xfId="0" applyFont="1" applyBorder="1" applyAlignment="1">
      <alignment horizontal="center" vertical="center" wrapText="1"/>
    </xf>
    <xf numFmtId="0" fontId="26" fillId="0" borderId="0" xfId="11" applyFont="1" applyFill="1" applyBorder="1" applyAlignment="1">
      <alignment horizontal="justify" wrapText="1"/>
    </xf>
    <xf numFmtId="0" fontId="23" fillId="0" borderId="86" xfId="0" applyFont="1" applyBorder="1" applyAlignment="1">
      <alignment horizontal="right" vertical="center"/>
    </xf>
    <xf numFmtId="0" fontId="23" fillId="0" borderId="87" xfId="0" applyFont="1" applyBorder="1" applyAlignment="1">
      <alignment horizontal="right" vertical="center"/>
    </xf>
    <xf numFmtId="0" fontId="23" fillId="0" borderId="88" xfId="0" applyFont="1" applyBorder="1" applyAlignment="1">
      <alignment horizontal="right" vertical="center"/>
    </xf>
    <xf numFmtId="0" fontId="25" fillId="0" borderId="89" xfId="0" applyFont="1" applyFill="1" applyBorder="1" applyAlignment="1">
      <alignment horizontal="right"/>
    </xf>
    <xf numFmtId="0" fontId="25" fillId="0" borderId="90" xfId="0" applyFont="1" applyFill="1" applyBorder="1" applyAlignment="1">
      <alignment horizontal="right"/>
    </xf>
    <xf numFmtId="0" fontId="22" fillId="11" borderId="91" xfId="0" applyFont="1" applyFill="1" applyBorder="1" applyAlignment="1">
      <alignment horizontal="center" vertical="center" wrapText="1"/>
    </xf>
    <xf numFmtId="0" fontId="0" fillId="11" borderId="92" xfId="0" applyFill="1" applyBorder="1" applyAlignment="1">
      <alignment horizontal="center" vertical="center"/>
    </xf>
    <xf numFmtId="0" fontId="0" fillId="11" borderId="93" xfId="0" applyFill="1" applyBorder="1" applyAlignment="1">
      <alignment horizontal="center" vertical="center"/>
    </xf>
    <xf numFmtId="0" fontId="0" fillId="11" borderId="94" xfId="0" applyFill="1" applyBorder="1" applyAlignment="1">
      <alignment horizontal="center" vertical="center"/>
    </xf>
    <xf numFmtId="0" fontId="0" fillId="11" borderId="7" xfId="0" applyFill="1" applyBorder="1" applyAlignment="1">
      <alignment horizontal="center" vertical="center"/>
    </xf>
    <xf numFmtId="0" fontId="0" fillId="11" borderId="95" xfId="0" applyFill="1" applyBorder="1" applyAlignment="1">
      <alignment horizontal="center" vertical="center"/>
    </xf>
    <xf numFmtId="0" fontId="5" fillId="12" borderId="96" xfId="0" applyFont="1" applyFill="1" applyBorder="1" applyAlignment="1">
      <alignment horizontal="center" vertical="center"/>
    </xf>
    <xf numFmtId="0" fontId="5" fillId="12" borderId="97" xfId="0" applyFont="1" applyFill="1" applyBorder="1" applyAlignment="1">
      <alignment horizontal="center" vertical="center"/>
    </xf>
    <xf numFmtId="0" fontId="5" fillId="12" borderId="88" xfId="0" applyFont="1" applyFill="1" applyBorder="1" applyAlignment="1">
      <alignment horizontal="center" vertical="center"/>
    </xf>
    <xf numFmtId="0" fontId="5" fillId="12" borderId="27" xfId="0" applyFont="1" applyFill="1" applyBorder="1" applyAlignment="1">
      <alignment horizontal="center" vertical="center"/>
    </xf>
    <xf numFmtId="0" fontId="5" fillId="6" borderId="98" xfId="0" applyFont="1" applyFill="1" applyBorder="1" applyAlignment="1">
      <alignment horizontal="center"/>
    </xf>
    <xf numFmtId="0" fontId="5" fillId="6" borderId="99" xfId="0" applyFont="1" applyFill="1" applyBorder="1" applyAlignment="1">
      <alignment horizontal="center"/>
    </xf>
    <xf numFmtId="0" fontId="5" fillId="6" borderId="100" xfId="0" applyFont="1" applyFill="1" applyBorder="1" applyAlignment="1">
      <alignment horizontal="center"/>
    </xf>
    <xf numFmtId="0" fontId="23" fillId="0" borderId="101" xfId="0" applyFont="1" applyBorder="1" applyAlignment="1">
      <alignment horizontal="right" vertical="center"/>
    </xf>
    <xf numFmtId="0" fontId="30" fillId="0" borderId="0" xfId="0" applyFont="1" applyAlignment="1">
      <alignment horizontal="justify" wrapText="1"/>
    </xf>
    <xf numFmtId="0" fontId="30" fillId="0" borderId="0" xfId="0" applyFont="1" applyAlignment="1">
      <alignment horizontal="left" wrapText="1"/>
    </xf>
    <xf numFmtId="0" fontId="28" fillId="0" borderId="0" xfId="0" applyFont="1" applyAlignment="1">
      <alignment horizontal="center" wrapText="1"/>
    </xf>
    <xf numFmtId="0" fontId="31" fillId="0" borderId="1" xfId="0" applyFont="1" applyBorder="1" applyAlignment="1">
      <alignment horizontal="center"/>
    </xf>
    <xf numFmtId="0" fontId="31" fillId="0" borderId="3" xfId="0" applyFont="1" applyBorder="1" applyAlignment="1">
      <alignment horizontal="center"/>
    </xf>
    <xf numFmtId="0" fontId="31" fillId="0" borderId="13" xfId="0" applyFont="1" applyBorder="1" applyAlignment="1">
      <alignment horizontal="center"/>
    </xf>
    <xf numFmtId="0" fontId="30" fillId="0" borderId="0" xfId="0" applyFont="1" applyAlignment="1">
      <alignment horizontal="left" vertical="center" wrapText="1"/>
    </xf>
    <xf numFmtId="0" fontId="33" fillId="0" borderId="0" xfId="0" applyFont="1" applyAlignment="1">
      <alignment horizontal="center"/>
    </xf>
    <xf numFmtId="0" fontId="28" fillId="0" borderId="0" xfId="0" applyFont="1" applyAlignment="1">
      <alignment horizontal="left" vertical="center" wrapText="1"/>
    </xf>
    <xf numFmtId="0" fontId="28" fillId="0" borderId="0" xfId="0" applyFont="1" applyFill="1" applyBorder="1" applyAlignment="1">
      <alignment horizontal="left" vertical="center"/>
    </xf>
    <xf numFmtId="0" fontId="28" fillId="0" borderId="0" xfId="0" applyFont="1" applyAlignment="1">
      <alignment horizontal="left" vertical="center"/>
    </xf>
    <xf numFmtId="0" fontId="44" fillId="0" borderId="0" xfId="0" applyFont="1" applyAlignment="1">
      <alignment horizontal="center"/>
    </xf>
    <xf numFmtId="0" fontId="40" fillId="0" borderId="47" xfId="0" applyFont="1" applyBorder="1" applyAlignment="1">
      <alignment horizontal="center" vertical="top" wrapText="1"/>
    </xf>
    <xf numFmtId="0" fontId="40" fillId="0" borderId="45" xfId="0" applyFont="1" applyBorder="1" applyAlignment="1">
      <alignment horizontal="center" vertical="top" wrapText="1"/>
    </xf>
    <xf numFmtId="0" fontId="45" fillId="0" borderId="47" xfId="0" applyFont="1" applyBorder="1" applyAlignment="1">
      <alignment horizontal="center" wrapText="1"/>
    </xf>
    <xf numFmtId="0" fontId="45" fillId="0" borderId="45" xfId="0" applyFont="1" applyBorder="1" applyAlignment="1">
      <alignment horizontal="center" wrapText="1"/>
    </xf>
    <xf numFmtId="0" fontId="45" fillId="0" borderId="47" xfId="0" applyFont="1" applyBorder="1" applyAlignment="1">
      <alignment horizontal="center" vertical="top" wrapText="1"/>
    </xf>
    <xf numFmtId="0" fontId="45" fillId="0" borderId="45" xfId="0" applyFont="1" applyBorder="1" applyAlignment="1">
      <alignment horizontal="center" vertical="top" wrapText="1"/>
    </xf>
    <xf numFmtId="0" fontId="49" fillId="0" borderId="0" xfId="0" applyFont="1" applyAlignment="1">
      <alignment horizontal="left" vertical="center"/>
    </xf>
    <xf numFmtId="0" fontId="131" fillId="0" borderId="60" xfId="0" applyFont="1" applyBorder="1" applyAlignment="1">
      <alignment vertical="top" wrapText="1"/>
    </xf>
    <xf numFmtId="0" fontId="131" fillId="0" borderId="52" xfId="0" applyFont="1" applyBorder="1" applyAlignment="1">
      <alignment vertical="top" wrapText="1"/>
    </xf>
    <xf numFmtId="0" fontId="131" fillId="0" borderId="54" xfId="0" applyFont="1" applyBorder="1" applyAlignment="1">
      <alignment vertical="top" wrapText="1"/>
    </xf>
    <xf numFmtId="0" fontId="99" fillId="0" borderId="60" xfId="0" applyFont="1" applyBorder="1" applyAlignment="1">
      <alignment vertical="top" wrapText="1"/>
    </xf>
    <xf numFmtId="0" fontId="99" fillId="0" borderId="52" xfId="0" applyFont="1" applyBorder="1" applyAlignment="1">
      <alignment vertical="top" wrapText="1"/>
    </xf>
    <xf numFmtId="0" fontId="99" fillId="0" borderId="54" xfId="0" applyFont="1" applyBorder="1" applyAlignment="1">
      <alignment vertical="top" wrapText="1"/>
    </xf>
    <xf numFmtId="10" fontId="99" fillId="0" borderId="60" xfId="0" applyNumberFormat="1" applyFont="1" applyBorder="1" applyAlignment="1">
      <alignment vertical="top" wrapText="1"/>
    </xf>
    <xf numFmtId="10" fontId="99" fillId="0" borderId="52" xfId="0" applyNumberFormat="1" applyFont="1" applyBorder="1" applyAlignment="1">
      <alignment vertical="top" wrapText="1"/>
    </xf>
    <xf numFmtId="10" fontId="99" fillId="0" borderId="54" xfId="0" applyNumberFormat="1" applyFont="1" applyBorder="1" applyAlignment="1">
      <alignment vertical="top" wrapText="1"/>
    </xf>
    <xf numFmtId="0" fontId="132" fillId="0" borderId="60" xfId="0" applyFont="1" applyBorder="1" applyAlignment="1">
      <alignment vertical="top" wrapText="1"/>
    </xf>
    <xf numFmtId="0" fontId="132" fillId="0" borderId="52" xfId="0" applyFont="1" applyBorder="1" applyAlignment="1">
      <alignment vertical="top" wrapText="1"/>
    </xf>
    <xf numFmtId="0" fontId="132" fillId="0" borderId="54" xfId="0" applyFont="1" applyBorder="1" applyAlignment="1">
      <alignment vertical="top" wrapText="1"/>
    </xf>
    <xf numFmtId="6" fontId="99" fillId="0" borderId="60" xfId="0" applyNumberFormat="1" applyFont="1" applyBorder="1" applyAlignment="1">
      <alignment vertical="top" wrapText="1"/>
    </xf>
    <xf numFmtId="6" fontId="99" fillId="0" borderId="52" xfId="0" applyNumberFormat="1" applyFont="1" applyBorder="1" applyAlignment="1">
      <alignment vertical="top" wrapText="1"/>
    </xf>
    <xf numFmtId="6" fontId="99" fillId="0" borderId="54" xfId="0" applyNumberFormat="1" applyFont="1" applyBorder="1" applyAlignment="1">
      <alignment vertical="top" wrapText="1"/>
    </xf>
    <xf numFmtId="3" fontId="99" fillId="0" borderId="60" xfId="0" applyNumberFormat="1" applyFont="1" applyBorder="1" applyAlignment="1">
      <alignment vertical="top" wrapText="1"/>
    </xf>
    <xf numFmtId="3" fontId="99" fillId="0" borderId="52" xfId="0" applyNumberFormat="1" applyFont="1" applyBorder="1" applyAlignment="1">
      <alignment vertical="top" wrapText="1"/>
    </xf>
    <xf numFmtId="3" fontId="99" fillId="0" borderId="54" xfId="0" applyNumberFormat="1" applyFont="1" applyBorder="1" applyAlignment="1">
      <alignment vertical="top" wrapText="1"/>
    </xf>
    <xf numFmtId="0" fontId="133" fillId="0" borderId="60" xfId="0" applyFont="1" applyBorder="1" applyAlignment="1">
      <alignment vertical="top" wrapText="1"/>
    </xf>
    <xf numFmtId="0" fontId="133" fillId="0" borderId="54" xfId="0" applyFont="1" applyBorder="1" applyAlignment="1">
      <alignment vertical="top" wrapText="1"/>
    </xf>
    <xf numFmtId="0" fontId="100" fillId="0" borderId="60" xfId="0" applyFont="1" applyBorder="1" applyAlignment="1">
      <alignment vertical="top" wrapText="1"/>
    </xf>
    <xf numFmtId="0" fontId="100" fillId="0" borderId="54" xfId="0" applyFont="1" applyBorder="1" applyAlignment="1">
      <alignment vertical="top" wrapText="1"/>
    </xf>
    <xf numFmtId="0" fontId="100" fillId="0" borderId="52" xfId="0" applyFont="1" applyBorder="1" applyAlignment="1">
      <alignment vertical="top" wrapText="1"/>
    </xf>
    <xf numFmtId="0" fontId="52" fillId="0" borderId="60" xfId="11" applyFont="1" applyBorder="1" applyAlignment="1">
      <alignment horizontal="left" wrapText="1"/>
    </xf>
    <xf numFmtId="0" fontId="52" fillId="0" borderId="52" xfId="11" applyFont="1" applyBorder="1" applyAlignment="1">
      <alignment horizontal="left" wrapText="1"/>
    </xf>
    <xf numFmtId="0" fontId="26" fillId="0" borderId="107" xfId="11" applyFont="1" applyBorder="1" applyAlignment="1">
      <alignment horizontal="center" vertical="center" wrapText="1"/>
    </xf>
    <xf numFmtId="10" fontId="26" fillId="0" borderId="106" xfId="11" applyNumberFormat="1" applyFont="1" applyBorder="1" applyAlignment="1">
      <alignment horizontal="center" vertical="center" wrapText="1"/>
    </xf>
    <xf numFmtId="10" fontId="26" fillId="0" borderId="62" xfId="11" applyNumberFormat="1" applyFont="1" applyBorder="1" applyAlignment="1">
      <alignment horizontal="center" vertical="center" wrapText="1"/>
    </xf>
    <xf numFmtId="10" fontId="26" fillId="0" borderId="107" xfId="11" applyNumberFormat="1" applyFont="1" applyBorder="1" applyAlignment="1">
      <alignment horizontal="center" vertical="center" wrapText="1"/>
    </xf>
    <xf numFmtId="6" fontId="26" fillId="0" borderId="106" xfId="11" applyNumberFormat="1" applyFont="1" applyBorder="1" applyAlignment="1">
      <alignment horizontal="center" vertical="center" wrapText="1"/>
    </xf>
    <xf numFmtId="6" fontId="26" fillId="0" borderId="62" xfId="11" applyNumberFormat="1" applyFont="1" applyBorder="1" applyAlignment="1">
      <alignment horizontal="center" vertical="center" wrapText="1"/>
    </xf>
    <xf numFmtId="6" fontId="26" fillId="0" borderId="107" xfId="11" applyNumberFormat="1" applyFont="1" applyBorder="1" applyAlignment="1">
      <alignment horizontal="center" vertical="center" wrapText="1"/>
    </xf>
    <xf numFmtId="43" fontId="26" fillId="0" borderId="63" xfId="11" applyNumberFormat="1" applyFont="1" applyBorder="1" applyAlignment="1">
      <alignment horizontal="center" vertical="center" wrapText="1"/>
    </xf>
    <xf numFmtId="43" fontId="26" fillId="0" borderId="62" xfId="11" applyNumberFormat="1" applyFont="1" applyBorder="1" applyAlignment="1">
      <alignment horizontal="center" vertical="center" wrapText="1"/>
    </xf>
    <xf numFmtId="43" fontId="26" fillId="0" borderId="107" xfId="11" applyNumberFormat="1" applyFont="1" applyBorder="1" applyAlignment="1">
      <alignment horizontal="center" vertical="center" wrapText="1"/>
    </xf>
    <xf numFmtId="1" fontId="26" fillId="0" borderId="63" xfId="11" applyNumberFormat="1" applyFont="1" applyBorder="1" applyAlignment="1">
      <alignment horizontal="center" vertical="center" wrapText="1"/>
    </xf>
    <xf numFmtId="1" fontId="26" fillId="0" borderId="62" xfId="11" applyNumberFormat="1" applyFont="1" applyBorder="1" applyAlignment="1">
      <alignment horizontal="center" vertical="center" wrapText="1"/>
    </xf>
    <xf numFmtId="1" fontId="26" fillId="0" borderId="53" xfId="11" applyNumberFormat="1" applyFont="1" applyBorder="1" applyAlignment="1">
      <alignment horizontal="center" vertical="center" wrapText="1"/>
    </xf>
    <xf numFmtId="43" fontId="26" fillId="0" borderId="106" xfId="11" applyNumberFormat="1" applyFont="1" applyBorder="1" applyAlignment="1">
      <alignment horizontal="center" vertical="center" wrapText="1"/>
    </xf>
  </cellXfs>
  <cellStyles count="22">
    <cellStyle name="Comma" xfId="1" builtinId="3"/>
    <cellStyle name="Comma 2" xfId="20"/>
    <cellStyle name="Comma 3" xfId="2"/>
    <cellStyle name="Currency" xfId="3" builtinId="4"/>
    <cellStyle name="Currency 2" xfId="4"/>
    <cellStyle name="Currency 2 2" xfId="5"/>
    <cellStyle name="Currency 2 3" xfId="6"/>
    <cellStyle name="Currency 2 4" xfId="7"/>
    <cellStyle name="Normal" xfId="0" builtinId="0"/>
    <cellStyle name="Normal 2" xfId="8"/>
    <cellStyle name="Normal 3" xfId="9"/>
    <cellStyle name="Normal 3 2" xfId="10"/>
    <cellStyle name="Normal 4" xfId="11"/>
    <cellStyle name="Normal 5" xfId="12"/>
    <cellStyle name="Normal_BUDGETp4.XLS" xfId="13"/>
    <cellStyle name="Percent" xfId="14" builtinId="5"/>
    <cellStyle name="Percent 2" xfId="15"/>
    <cellStyle name="Percent 2 2" xfId="16"/>
    <cellStyle name="Percent 2 3" xfId="17"/>
    <cellStyle name="Percent 2 4" xfId="18"/>
    <cellStyle name="Style 1" xfId="19"/>
    <cellStyle name="TableStyleLight1" xfId="20"/>
  </cellStyles>
  <dxfs count="0"/>
  <tableStyles count="0" defaultTableStyle="TableStyleMedium9" defaultPivotStyle="PivotStyleLight16"/>
  <colors>
    <mruColors>
      <color rgb="FF1D4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38100</xdr:rowOff>
    </xdr:from>
    <xdr:to>
      <xdr:col>10</xdr:col>
      <xdr:colOff>142875</xdr:colOff>
      <xdr:row>40</xdr:row>
      <xdr:rowOff>123825</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371475" y="205740"/>
          <a:ext cx="5867400" cy="6604635"/>
        </a:xfrm>
        <a:prstGeom prst="rect">
          <a:avLst/>
        </a:prstGeom>
        <a:solidFill>
          <a:srgbClr val="E3E3E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strike="noStrike">
              <a:solidFill>
                <a:srgbClr val="000000"/>
              </a:solidFill>
              <a:latin typeface="CG Omega"/>
            </a:rPr>
            <a:t>                            USING THE PHS 398 BUDGET TEMPLATE</a:t>
          </a:r>
          <a:endParaRPr lang="en-US" sz="1200" b="1" i="0" strike="noStrike">
            <a:solidFill>
              <a:srgbClr val="FFFFFF"/>
            </a:solidFill>
            <a:latin typeface="CG Omega"/>
          </a:endParaRPr>
        </a:p>
        <a:p>
          <a:pPr algn="l" rtl="0">
            <a:defRPr sz="1000"/>
          </a:pPr>
          <a:endParaRPr lang="en-US" sz="1200" b="1" i="0" strike="noStrike">
            <a:solidFill>
              <a:srgbClr val="000000"/>
            </a:solidFill>
            <a:latin typeface="CG Omega"/>
          </a:endParaRPr>
        </a:p>
        <a:p>
          <a:pPr algn="l" rtl="0">
            <a:defRPr sz="1000"/>
          </a:pPr>
          <a:r>
            <a:rPr lang="en-US" sz="1200" b="1" i="0" strike="noStrike">
              <a:solidFill>
                <a:srgbClr val="000000"/>
              </a:solidFill>
              <a:latin typeface="CG Omega"/>
            </a:rPr>
            <a:t>CALCULATION PAGE:  Please enter data into the </a:t>
          </a:r>
          <a:r>
            <a:rPr lang="en-US" sz="1200" b="1" i="0" strike="noStrike">
              <a:solidFill>
                <a:srgbClr val="3333CC"/>
              </a:solidFill>
              <a:latin typeface="CG Omega"/>
            </a:rPr>
            <a:t>Blue</a:t>
          </a:r>
          <a:r>
            <a:rPr lang="en-US" sz="1200" b="1" i="0" strike="noStrike">
              <a:solidFill>
                <a:srgbClr val="000000"/>
              </a:solidFill>
              <a:latin typeface="CG Omega"/>
            </a:rPr>
            <a:t> sections</a:t>
          </a:r>
        </a:p>
        <a:p>
          <a:pPr algn="l" rtl="0">
            <a:defRPr sz="1000"/>
          </a:pPr>
          <a:r>
            <a:rPr lang="en-US" sz="1200" b="1" i="0" strike="noStrike">
              <a:solidFill>
                <a:srgbClr val="000000"/>
              </a:solidFill>
              <a:latin typeface="CG Omega"/>
            </a:rPr>
            <a:t>(Note: Some hints will appear if you run your mouse cursor over the cells with red triangles)</a:t>
          </a:r>
        </a:p>
        <a:p>
          <a:pPr algn="l" rtl="0">
            <a:defRPr sz="1000"/>
          </a:pP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1. Enter the </a:t>
          </a:r>
          <a:r>
            <a:rPr lang="en-US" sz="1200" b="1" i="0" strike="noStrike">
              <a:solidFill>
                <a:srgbClr val="000000"/>
              </a:solidFill>
              <a:latin typeface="CG Omega"/>
            </a:rPr>
            <a:t>project start date</a:t>
          </a:r>
          <a:r>
            <a:rPr lang="en-US" sz="1200" b="0" i="0" strike="noStrike">
              <a:solidFill>
                <a:srgbClr val="000000"/>
              </a:solidFill>
              <a:latin typeface="CG Omega"/>
            </a:rPr>
            <a:t> in B3 and </a:t>
          </a:r>
          <a:r>
            <a:rPr lang="en-US" sz="1200" b="1" i="0" strike="noStrike">
              <a:solidFill>
                <a:srgbClr val="000000"/>
              </a:solidFill>
              <a:latin typeface="CG Omega"/>
            </a:rPr>
            <a:t>project end date</a:t>
          </a:r>
          <a:r>
            <a:rPr lang="en-US" sz="1200" b="0" i="0" strike="noStrike">
              <a:solidFill>
                <a:srgbClr val="000000"/>
              </a:solidFill>
              <a:latin typeface="CG Omega"/>
            </a:rPr>
            <a:t> in B4.</a:t>
          </a:r>
        </a:p>
        <a:p>
          <a:pPr algn="l" rtl="0">
            <a:defRPr sz="1000"/>
          </a:pPr>
          <a:r>
            <a:rPr lang="en-US" sz="1200" b="0" i="0" strike="noStrike">
              <a:solidFill>
                <a:srgbClr val="000000"/>
              </a:solidFill>
              <a:latin typeface="CG Omega"/>
            </a:rPr>
            <a:t>2. In J3, enter the </a:t>
          </a:r>
          <a:r>
            <a:rPr lang="en-US" sz="1200" b="1" i="0" strike="noStrike">
              <a:solidFill>
                <a:srgbClr val="000000"/>
              </a:solidFill>
              <a:latin typeface="CG Omega"/>
            </a:rPr>
            <a:t>inflation rate</a:t>
          </a:r>
          <a:r>
            <a:rPr lang="en-US" sz="1200" b="0" i="0" strike="noStrike">
              <a:solidFill>
                <a:srgbClr val="000000"/>
              </a:solidFill>
              <a:latin typeface="CG Omega"/>
            </a:rPr>
            <a:t> to be used for </a:t>
          </a:r>
          <a:r>
            <a:rPr lang="en-US" sz="1200" b="1" i="0" strike="noStrike">
              <a:solidFill>
                <a:srgbClr val="000000"/>
              </a:solidFill>
              <a:latin typeface="CG Omega"/>
            </a:rPr>
            <a:t>non-personnel</a:t>
          </a:r>
          <a:r>
            <a:rPr lang="en-US" sz="1200" b="0" i="0" strike="noStrike">
              <a:solidFill>
                <a:srgbClr val="000000"/>
              </a:solidFill>
              <a:latin typeface="CG Omega"/>
            </a:rPr>
            <a:t> categories; J4 enter the current NIH salary cap.</a:t>
          </a:r>
        </a:p>
        <a:p>
          <a:pPr algn="l" rtl="0">
            <a:defRPr sz="1000"/>
          </a:pPr>
          <a:r>
            <a:rPr lang="en-US" sz="1200" b="0" i="0" strike="noStrike">
              <a:solidFill>
                <a:srgbClr val="000000"/>
              </a:solidFill>
              <a:latin typeface="CG Omega"/>
            </a:rPr>
            <a:t>3. In row 8, enter the </a:t>
          </a:r>
          <a:r>
            <a:rPr lang="en-US" sz="1200" b="1" i="0" strike="noStrike">
              <a:solidFill>
                <a:srgbClr val="000000"/>
              </a:solidFill>
              <a:latin typeface="CG Omega"/>
            </a:rPr>
            <a:t>PI</a:t>
          </a:r>
          <a:r>
            <a:rPr lang="en-US" sz="1200" b="0" i="0" strike="noStrike">
              <a:solidFill>
                <a:srgbClr val="000000"/>
              </a:solidFill>
              <a:latin typeface="CG Omega"/>
            </a:rPr>
            <a:t>'s name, % effort, current salary, and inflation rate to be used.</a:t>
          </a:r>
        </a:p>
        <a:p>
          <a:pPr algn="l" rtl="0">
            <a:defRPr sz="1000"/>
          </a:pPr>
          <a:r>
            <a:rPr lang="en-US" sz="1200" b="0" i="0" strike="noStrike">
              <a:solidFill>
                <a:srgbClr val="000000"/>
              </a:solidFill>
              <a:latin typeface="CG Omega"/>
            </a:rPr>
            <a:t>4. Enter </a:t>
          </a:r>
          <a:r>
            <a:rPr lang="en-US" sz="1200" b="1" i="0" strike="noStrike">
              <a:solidFill>
                <a:srgbClr val="000000"/>
              </a:solidFill>
              <a:latin typeface="CG Omega"/>
            </a:rPr>
            <a:t>other project personnel</a:t>
          </a:r>
          <a:r>
            <a:rPr lang="en-US" sz="1200" b="0" i="0" strike="noStrike">
              <a:solidFill>
                <a:srgbClr val="000000"/>
              </a:solidFill>
              <a:latin typeface="CG Omega"/>
            </a:rPr>
            <a:t> - except Graduate Research Assistants - in rows 9 through 13, filling in name, title, current salary, and inflation factor. Insert rows as needed.</a:t>
          </a:r>
        </a:p>
        <a:p>
          <a:pPr algn="l" rtl="0">
            <a:defRPr sz="1000"/>
          </a:pPr>
          <a:r>
            <a:rPr lang="en-US" sz="1200" b="0" i="0" strike="noStrike">
              <a:solidFill>
                <a:srgbClr val="000000"/>
              </a:solidFill>
              <a:latin typeface="CG Omega"/>
            </a:rPr>
            <a:t>5. Use rows 14-16 to enter any </a:t>
          </a:r>
          <a:r>
            <a:rPr lang="en-US" sz="1200" b="1" i="0" strike="noStrike">
              <a:solidFill>
                <a:srgbClr val="000000"/>
              </a:solidFill>
              <a:latin typeface="CG Omega"/>
            </a:rPr>
            <a:t>Graduate Research Assistants</a:t>
          </a:r>
          <a:r>
            <a:rPr lang="en-US" sz="1200" b="0" i="0" strike="noStrike">
              <a:solidFill>
                <a:srgbClr val="000000"/>
              </a:solidFill>
              <a:latin typeface="CG Omega"/>
            </a:rPr>
            <a:t>. (These are linked to the tuition section.) You need to enter each year manually.</a:t>
          </a:r>
        </a:p>
        <a:p>
          <a:pPr algn="l" rtl="0">
            <a:defRPr sz="1000"/>
          </a:pPr>
          <a:r>
            <a:rPr lang="en-US" sz="1200" b="0" i="0" strike="noStrike">
              <a:solidFill>
                <a:srgbClr val="000000"/>
              </a:solidFill>
              <a:latin typeface="CG Omega"/>
            </a:rPr>
            <a:t>6. The spreadsheet will automatically calculate the following: </a:t>
          </a:r>
          <a:r>
            <a:rPr lang="en-US" sz="1200" b="1" i="0" strike="noStrike">
              <a:solidFill>
                <a:srgbClr val="000000"/>
              </a:solidFill>
              <a:latin typeface="CG Omega"/>
            </a:rPr>
            <a:t>subtotals</a:t>
          </a:r>
          <a:r>
            <a:rPr lang="en-US" sz="1200" b="0" i="0" strike="noStrike">
              <a:solidFill>
                <a:srgbClr val="000000"/>
              </a:solidFill>
              <a:latin typeface="CG Omega"/>
            </a:rPr>
            <a:t> for each category; ; </a:t>
          </a:r>
          <a:r>
            <a:rPr lang="en-US" sz="1200" b="1" i="0" strike="noStrike">
              <a:solidFill>
                <a:srgbClr val="000000"/>
              </a:solidFill>
              <a:latin typeface="CG Omega"/>
            </a:rPr>
            <a:t>tuition</a:t>
          </a:r>
          <a:r>
            <a:rPr lang="en-US" sz="1200" b="0" i="0" strike="noStrike">
              <a:solidFill>
                <a:srgbClr val="000000"/>
              </a:solidFill>
              <a:latin typeface="CG Omega"/>
            </a:rPr>
            <a:t> for GRAs; </a:t>
          </a:r>
          <a:r>
            <a:rPr lang="en-US" sz="1200" b="1" i="0" strike="noStrike">
              <a:solidFill>
                <a:srgbClr val="000000"/>
              </a:solidFill>
              <a:latin typeface="CG Omega"/>
            </a:rPr>
            <a:t>recurring expenses</a:t>
          </a:r>
          <a:r>
            <a:rPr lang="en-US" sz="1200" b="0" i="0" strike="noStrike">
              <a:solidFill>
                <a:srgbClr val="000000"/>
              </a:solidFill>
              <a:latin typeface="CG Omega"/>
            </a:rPr>
            <a:t> for future years of the project; </a:t>
          </a:r>
          <a:r>
            <a:rPr lang="en-US" sz="1200" b="1" i="0" strike="noStrike">
              <a:solidFill>
                <a:srgbClr val="000000"/>
              </a:solidFill>
              <a:latin typeface="CG Omega"/>
            </a:rPr>
            <a:t>total</a:t>
          </a:r>
          <a:r>
            <a:rPr lang="en-US" sz="1200" b="0" i="0" strike="noStrike">
              <a:solidFill>
                <a:srgbClr val="000000"/>
              </a:solidFill>
              <a:latin typeface="CG Omega"/>
            </a:rPr>
            <a:t> </a:t>
          </a:r>
          <a:r>
            <a:rPr lang="en-US" sz="1200" b="1" i="0" strike="noStrike">
              <a:solidFill>
                <a:srgbClr val="000000"/>
              </a:solidFill>
              <a:latin typeface="CG Omega"/>
            </a:rPr>
            <a:t>direct costs</a:t>
          </a:r>
          <a:r>
            <a:rPr lang="en-US" sz="1200" b="0" i="0" strike="noStrike">
              <a:solidFill>
                <a:srgbClr val="000000"/>
              </a:solidFill>
              <a:latin typeface="CG Omega"/>
            </a:rPr>
            <a:t>;</a:t>
          </a:r>
          <a:r>
            <a:rPr lang="en-US" sz="1200" b="1" i="0" strike="noStrike">
              <a:solidFill>
                <a:srgbClr val="000000"/>
              </a:solidFill>
              <a:latin typeface="CG Omega"/>
            </a:rPr>
            <a:t>MTDC</a:t>
          </a:r>
          <a:r>
            <a:rPr lang="en-US" sz="1200" b="0" i="0" strike="noStrike">
              <a:solidFill>
                <a:srgbClr val="000000"/>
              </a:solidFill>
              <a:latin typeface="CG Omega"/>
            </a:rPr>
            <a:t>; </a:t>
          </a:r>
          <a:r>
            <a:rPr lang="en-US" sz="1200" b="1" i="0" strike="noStrike">
              <a:solidFill>
                <a:srgbClr val="000000"/>
              </a:solidFill>
              <a:latin typeface="CG Omega"/>
            </a:rPr>
            <a:t>indirect</a:t>
          </a:r>
          <a:r>
            <a:rPr lang="en-US" sz="1200" b="0" i="0" strike="noStrike">
              <a:solidFill>
                <a:srgbClr val="000000"/>
              </a:solidFill>
              <a:latin typeface="CG Omega"/>
            </a:rPr>
            <a:t> </a:t>
          </a:r>
          <a:r>
            <a:rPr lang="en-US" sz="1200" b="1" i="0" strike="noStrike">
              <a:solidFill>
                <a:srgbClr val="000000"/>
              </a:solidFill>
              <a:latin typeface="CG Omega"/>
            </a:rPr>
            <a:t>costs;</a:t>
          </a:r>
          <a:r>
            <a:rPr lang="en-US" sz="1200" b="0" i="0" strike="noStrike">
              <a:solidFill>
                <a:srgbClr val="000000"/>
              </a:solidFill>
              <a:latin typeface="CG Omega"/>
            </a:rPr>
            <a:t> and </a:t>
          </a:r>
          <a:r>
            <a:rPr lang="en-US" sz="1200" b="1" i="0" strike="noStrike">
              <a:solidFill>
                <a:srgbClr val="000000"/>
              </a:solidFill>
              <a:latin typeface="CG Omega"/>
            </a:rPr>
            <a:t>total request</a:t>
          </a:r>
          <a:r>
            <a:rPr lang="en-US" sz="1200" b="0" i="0" strike="noStrike">
              <a:solidFill>
                <a:srgbClr val="000000"/>
              </a:solidFill>
              <a:latin typeface="CG Omega"/>
            </a:rPr>
            <a:t>. </a:t>
          </a:r>
        </a:p>
        <a:p>
          <a:pPr algn="l" rtl="0">
            <a:defRPr sz="1000"/>
          </a:pPr>
          <a:r>
            <a:rPr lang="en-US" sz="1200" b="0" i="0" strike="noStrike">
              <a:solidFill>
                <a:srgbClr val="000000"/>
              </a:solidFill>
              <a:latin typeface="CG Omega"/>
            </a:rPr>
            <a:t>8. The amounts to use in boxes 7 and 8 on the PHS 398 face page are filled in </a:t>
          </a:r>
          <a:r>
            <a:rPr lang="en-US" sz="1200" b="1" i="0" strike="noStrike">
              <a:solidFill>
                <a:srgbClr val="969696"/>
              </a:solidFill>
              <a:latin typeface="CG Omega"/>
            </a:rPr>
            <a:t>Gray</a:t>
          </a: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9. The amounts to use on the checklist are filled in</a:t>
          </a:r>
          <a:r>
            <a:rPr lang="en-US" sz="1200" b="0" i="0" strike="noStrike">
              <a:solidFill>
                <a:srgbClr val="A6CAF0"/>
              </a:solidFill>
              <a:latin typeface="CG Omega"/>
            </a:rPr>
            <a:t> </a:t>
          </a:r>
          <a:r>
            <a:rPr lang="en-US" sz="1200" b="1" i="0" strike="noStrike">
              <a:solidFill>
                <a:srgbClr val="FFFF00"/>
              </a:solidFill>
              <a:latin typeface="CG Omega"/>
            </a:rPr>
            <a:t>Yellow.</a:t>
          </a:r>
          <a:r>
            <a:rPr lang="en-US" sz="1200" b="0" i="0" strike="noStrike">
              <a:solidFill>
                <a:srgbClr val="000000"/>
              </a:solidFill>
              <a:latin typeface="CG Omega"/>
            </a:rPr>
            <a:t> </a:t>
          </a: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a:p>
          <a:pPr algn="l" rtl="0">
            <a:defRPr sz="1000"/>
          </a:pPr>
          <a:r>
            <a:rPr lang="en-US" sz="1200" b="1" i="0" strike="noStrike">
              <a:solidFill>
                <a:srgbClr val="000000"/>
              </a:solidFill>
              <a:latin typeface="CG Omega"/>
            </a:rPr>
            <a:t>Important notes:</a:t>
          </a:r>
          <a:endParaRPr lang="en-US" sz="1200" b="0" i="0" strike="noStrike">
            <a:solidFill>
              <a:srgbClr val="000000"/>
            </a:solidFill>
            <a:latin typeface="CG Omega"/>
          </a:endParaRPr>
        </a:p>
        <a:p>
          <a:pPr algn="l" rtl="0">
            <a:defRPr sz="1000"/>
          </a:pPr>
          <a:r>
            <a:rPr lang="en-US" sz="1200" b="0" i="0" strike="noStrike">
              <a:solidFill>
                <a:srgbClr val="000000"/>
              </a:solidFill>
              <a:latin typeface="CG Omega"/>
            </a:rPr>
            <a:t>This version of the templates are not password protected so that you can update and change formulas, add rows and columns, change colors, etc.  This means you can accidently write over or break formulas. So, pleases be careful!  If you do write over a formula, please make sure to correct the mistake.  If you need help, either get a new workbook from the ORS website and start over; or copy the erronous formula from an uncorrupted version of the workbook; or call someone who knows Excel.  </a:t>
          </a: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a:p>
          <a:pPr algn="l" rtl="0">
            <a:defRPr sz="1000"/>
          </a:pPr>
          <a:endParaRPr lang="en-US" sz="1200" b="0" i="0" strike="noStrike">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0</xdr:rowOff>
    </xdr:from>
    <xdr:to>
      <xdr:col>10</xdr:col>
      <xdr:colOff>31775</xdr:colOff>
      <xdr:row>2</xdr:row>
      <xdr:rowOff>0</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a:off x="247650" y="243840"/>
          <a:ext cx="45923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13</xdr:col>
      <xdr:colOff>0</xdr:colOff>
      <xdr:row>3</xdr:row>
      <xdr:rowOff>12700</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4808220" y="243840"/>
          <a:ext cx="15544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0</xdr:rowOff>
    </xdr:from>
    <xdr:to>
      <xdr:col>14</xdr:col>
      <xdr:colOff>0</xdr:colOff>
      <xdr:row>7</xdr:row>
      <xdr:rowOff>5224</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V="1">
          <a:off x="190500" y="601980"/>
          <a:ext cx="6499860" cy="44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400153</xdr:colOff>
      <xdr:row>13</xdr:row>
      <xdr:rowOff>32775</xdr:rowOff>
    </xdr:from>
    <xdr:to>
      <xdr:col>17</xdr:col>
      <xdr:colOff>178927</xdr:colOff>
      <xdr:row>14</xdr:row>
      <xdr:rowOff>17207</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flipV="1">
          <a:off x="2605549" y="1589549"/>
          <a:ext cx="6489290" cy="25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ColWidth="8.85546875" defaultRowHeight="15" x14ac:dyDescent="0.25"/>
  <cols>
    <col min="1" max="16384" width="8.85546875" style="495"/>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3"/>
  <sheetViews>
    <sheetView topLeftCell="A721" zoomScale="80" zoomScaleNormal="80" workbookViewId="0">
      <selection activeCell="J464" sqref="J464"/>
    </sheetView>
  </sheetViews>
  <sheetFormatPr defaultColWidth="8.85546875" defaultRowHeight="15.75" x14ac:dyDescent="0.25"/>
  <cols>
    <col min="1" max="1" width="15" style="494" customWidth="1"/>
    <col min="2" max="2" width="9.28515625" style="473" customWidth="1"/>
    <col min="3" max="3" width="48.42578125" style="473" customWidth="1"/>
    <col min="4" max="4" width="6.42578125" style="473" customWidth="1"/>
    <col min="5" max="5" width="5.5703125" style="473" customWidth="1"/>
    <col min="6" max="6" width="10.7109375" style="473" customWidth="1"/>
    <col min="7" max="7" width="10.42578125" style="473" customWidth="1"/>
    <col min="8" max="8" width="15.5703125" style="473" customWidth="1"/>
    <col min="9" max="9" width="16" style="473" customWidth="1"/>
    <col min="10" max="10" width="15.5703125" style="473" customWidth="1"/>
    <col min="11" max="11" width="16.42578125" style="473" customWidth="1"/>
    <col min="12" max="12" width="15" style="473" customWidth="1"/>
    <col min="13" max="16384" width="8.85546875" style="473"/>
  </cols>
  <sheetData>
    <row r="1" spans="1:12" s="6" customFormat="1" ht="52.9" customHeight="1" x14ac:dyDescent="0.25">
      <c r="A1" s="1408" t="s">
        <v>633</v>
      </c>
      <c r="B1" s="1409"/>
      <c r="C1" s="119" t="s">
        <v>57</v>
      </c>
      <c r="D1" s="1310" t="s">
        <v>53</v>
      </c>
      <c r="E1" s="1310"/>
      <c r="F1" s="1310"/>
      <c r="G1" s="1388">
        <f>'Bdgt Yr 1'!G1:I1</f>
        <v>0</v>
      </c>
      <c r="H1" s="1388"/>
      <c r="I1" s="1389"/>
      <c r="J1" s="120" t="s">
        <v>56</v>
      </c>
      <c r="K1" s="1390">
        <f>'Bdgt Yr 1'!K1:L1</f>
        <v>0</v>
      </c>
      <c r="L1" s="1391"/>
    </row>
    <row r="2" spans="1:12" s="495" customFormat="1" ht="46.9" customHeight="1" x14ac:dyDescent="0.25">
      <c r="A2" s="344" t="s">
        <v>0</v>
      </c>
      <c r="B2" s="1397">
        <f>'Bdgt Yr 1'!B2:G2</f>
        <v>0</v>
      </c>
      <c r="C2" s="1398"/>
      <c r="D2" s="1398"/>
      <c r="E2" s="1398"/>
      <c r="F2" s="1399"/>
      <c r="G2" s="1394" t="s">
        <v>486</v>
      </c>
      <c r="H2" s="1395"/>
      <c r="I2" s="1396"/>
      <c r="J2" s="678" t="s">
        <v>28</v>
      </c>
      <c r="K2" s="679">
        <v>2019</v>
      </c>
      <c r="L2" s="492" t="s">
        <v>33</v>
      </c>
    </row>
    <row r="3" spans="1:12" s="6" customFormat="1" ht="40.9" customHeight="1" x14ac:dyDescent="0.2">
      <c r="A3" s="343" t="s">
        <v>487</v>
      </c>
      <c r="B3" s="46"/>
      <c r="C3" s="46"/>
      <c r="D3" s="1296" t="s">
        <v>29</v>
      </c>
      <c r="E3" s="1296"/>
      <c r="F3" s="462" t="s">
        <v>1</v>
      </c>
      <c r="G3" s="463" t="s">
        <v>30</v>
      </c>
      <c r="H3" s="141" t="s">
        <v>3</v>
      </c>
      <c r="I3" s="55" t="s">
        <v>31</v>
      </c>
      <c r="J3" s="55" t="s">
        <v>32</v>
      </c>
      <c r="K3" s="362" t="s">
        <v>59</v>
      </c>
      <c r="L3" s="345"/>
    </row>
    <row r="4" spans="1:12" s="493" customFormat="1" ht="9" customHeight="1" x14ac:dyDescent="0.25">
      <c r="A4" s="1294"/>
      <c r="B4" s="68"/>
      <c r="C4" s="68"/>
      <c r="D4" s="1302" t="s">
        <v>33</v>
      </c>
      <c r="E4" s="1302"/>
      <c r="F4" s="71"/>
      <c r="G4" s="71" t="s">
        <v>33</v>
      </c>
      <c r="H4" s="73"/>
      <c r="I4" s="73" t="s">
        <v>33</v>
      </c>
      <c r="J4" s="73" t="s">
        <v>33</v>
      </c>
      <c r="K4" s="363"/>
      <c r="L4" s="369"/>
    </row>
    <row r="5" spans="1:12" ht="15.6" customHeight="1" x14ac:dyDescent="0.25">
      <c r="A5" s="1294"/>
      <c r="B5" s="69" t="s">
        <v>47</v>
      </c>
      <c r="C5" s="38"/>
      <c r="D5" s="60"/>
      <c r="E5" s="61"/>
      <c r="F5" s="50"/>
      <c r="G5" s="50"/>
      <c r="H5" s="53"/>
      <c r="I5" s="53"/>
      <c r="J5" s="53"/>
      <c r="K5" s="349"/>
      <c r="L5" s="331"/>
    </row>
    <row r="6" spans="1:12" ht="15.6" customHeight="1" x14ac:dyDescent="0.25">
      <c r="A6" s="938"/>
      <c r="B6" s="38">
        <v>1</v>
      </c>
      <c r="C6" s="1085" t="str">
        <f>'Bdgt Yr 1'!C6</f>
        <v xml:space="preserve"> </v>
      </c>
      <c r="D6" s="1297">
        <v>0</v>
      </c>
      <c r="E6" s="1297"/>
      <c r="F6" s="1084">
        <f t="shared" ref="F6:F11" si="0">D6*9</f>
        <v>0</v>
      </c>
      <c r="G6" s="132">
        <v>0</v>
      </c>
      <c r="H6" s="125">
        <f>'Bdgt Yr 1'!H6</f>
        <v>0</v>
      </c>
      <c r="I6" s="685">
        <f t="shared" ref="I6:I11" si="1">H6*D6+H6/9*G6</f>
        <v>0</v>
      </c>
      <c r="J6" s="685">
        <f>IF(I6=0, -6104*D6) + (H6*D6*0.219)+(6104*D6)+(H6/9*G6*0.219)</f>
        <v>0</v>
      </c>
      <c r="K6" s="686">
        <f t="shared" ref="K6:K11" si="2">+I6+J6</f>
        <v>0</v>
      </c>
      <c r="L6" s="665"/>
    </row>
    <row r="7" spans="1:12" ht="15.6" customHeight="1" x14ac:dyDescent="0.25">
      <c r="A7" s="938"/>
      <c r="B7" s="38">
        <v>2</v>
      </c>
      <c r="C7" s="8" t="str">
        <f>'Bdgt Yr 1'!C7</f>
        <v xml:space="preserve"> </v>
      </c>
      <c r="D7" s="1297">
        <v>0</v>
      </c>
      <c r="E7" s="1297"/>
      <c r="F7" s="1084">
        <f t="shared" si="0"/>
        <v>0</v>
      </c>
      <c r="G7" s="132">
        <v>0</v>
      </c>
      <c r="H7" s="125">
        <f>'Bdgt Yr 1'!H7</f>
        <v>0</v>
      </c>
      <c r="I7" s="685">
        <f t="shared" si="1"/>
        <v>0</v>
      </c>
      <c r="J7" s="685">
        <f t="shared" ref="J7:J12" si="3">IF(I7=0, -6104*D7) + (H7*D7*0.219)+(6104*D7)+(H7/9*G7*0.219)</f>
        <v>0</v>
      </c>
      <c r="K7" s="686">
        <f t="shared" si="2"/>
        <v>0</v>
      </c>
      <c r="L7" s="665"/>
    </row>
    <row r="8" spans="1:12" s="6" customFormat="1" ht="15.6" customHeight="1" x14ac:dyDescent="0.2">
      <c r="A8" s="938"/>
      <c r="B8" s="38">
        <v>3</v>
      </c>
      <c r="C8" s="8" t="str">
        <f>'Bdgt Yr 1'!C8</f>
        <v xml:space="preserve"> </v>
      </c>
      <c r="D8" s="1297">
        <v>0</v>
      </c>
      <c r="E8" s="1297"/>
      <c r="F8" s="1084">
        <f t="shared" si="0"/>
        <v>0</v>
      </c>
      <c r="G8" s="132">
        <v>0</v>
      </c>
      <c r="H8" s="125">
        <f>'Bdgt Yr 1'!H8</f>
        <v>0</v>
      </c>
      <c r="I8" s="685">
        <f t="shared" si="1"/>
        <v>0</v>
      </c>
      <c r="J8" s="685">
        <f t="shared" si="3"/>
        <v>0</v>
      </c>
      <c r="K8" s="686">
        <f t="shared" si="2"/>
        <v>0</v>
      </c>
      <c r="L8" s="665"/>
    </row>
    <row r="9" spans="1:12" ht="15.6" customHeight="1" x14ac:dyDescent="0.25">
      <c r="A9" s="938"/>
      <c r="B9" s="38">
        <v>4</v>
      </c>
      <c r="C9" s="8" t="str">
        <f>'Bdgt Yr 1'!C9</f>
        <v xml:space="preserve"> </v>
      </c>
      <c r="D9" s="1297">
        <v>0</v>
      </c>
      <c r="E9" s="1297"/>
      <c r="F9" s="1084">
        <f t="shared" si="0"/>
        <v>0</v>
      </c>
      <c r="G9" s="132">
        <v>0</v>
      </c>
      <c r="H9" s="125">
        <f>'Bdgt Yr 1'!H9</f>
        <v>0</v>
      </c>
      <c r="I9" s="685">
        <f t="shared" si="1"/>
        <v>0</v>
      </c>
      <c r="J9" s="685">
        <f t="shared" si="3"/>
        <v>0</v>
      </c>
      <c r="K9" s="686">
        <f t="shared" si="2"/>
        <v>0</v>
      </c>
      <c r="L9" s="665"/>
    </row>
    <row r="10" spans="1:12" ht="15.6" customHeight="1" x14ac:dyDescent="0.25">
      <c r="A10" s="938"/>
      <c r="B10" s="38">
        <v>5</v>
      </c>
      <c r="C10" s="8" t="str">
        <f>'Bdgt Yr 1'!C10</f>
        <v xml:space="preserve"> </v>
      </c>
      <c r="D10" s="1297">
        <v>0</v>
      </c>
      <c r="E10" s="1297"/>
      <c r="F10" s="1084">
        <f t="shared" si="0"/>
        <v>0</v>
      </c>
      <c r="G10" s="132">
        <v>0</v>
      </c>
      <c r="H10" s="125">
        <f>'Bdgt Yr 1'!H10</f>
        <v>0</v>
      </c>
      <c r="I10" s="685">
        <f t="shared" si="1"/>
        <v>0</v>
      </c>
      <c r="J10" s="685">
        <f t="shared" si="3"/>
        <v>0</v>
      </c>
      <c r="K10" s="686">
        <f t="shared" si="2"/>
        <v>0</v>
      </c>
      <c r="L10" s="665"/>
    </row>
    <row r="11" spans="1:12" ht="15.6" customHeight="1" x14ac:dyDescent="0.25">
      <c r="A11" s="938"/>
      <c r="B11" s="38">
        <v>6</v>
      </c>
      <c r="C11" s="8" t="str">
        <f>'Bdgt Yr 1'!C11</f>
        <v xml:space="preserve"> </v>
      </c>
      <c r="D11" s="1297">
        <v>0</v>
      </c>
      <c r="E11" s="1297"/>
      <c r="F11" s="1084">
        <f t="shared" si="0"/>
        <v>0</v>
      </c>
      <c r="G11" s="132">
        <v>0</v>
      </c>
      <c r="H11" s="125">
        <f>'Bdgt Yr 1'!H11</f>
        <v>0</v>
      </c>
      <c r="I11" s="685">
        <f t="shared" si="1"/>
        <v>0</v>
      </c>
      <c r="J11" s="685">
        <f t="shared" si="3"/>
        <v>0</v>
      </c>
      <c r="K11" s="686">
        <f t="shared" si="2"/>
        <v>0</v>
      </c>
      <c r="L11" s="665"/>
    </row>
    <row r="12" spans="1:12" ht="9" customHeight="1" x14ac:dyDescent="0.25">
      <c r="A12" s="939"/>
      <c r="B12" s="70"/>
      <c r="C12" s="14"/>
      <c r="D12" s="56"/>
      <c r="E12" s="57"/>
      <c r="F12" s="72"/>
      <c r="G12" s="21"/>
      <c r="H12" s="20"/>
      <c r="I12" s="371"/>
      <c r="J12" s="685">
        <f t="shared" si="3"/>
        <v>0</v>
      </c>
      <c r="K12" s="692"/>
      <c r="L12" s="346"/>
    </row>
    <row r="13" spans="1:12" x14ac:dyDescent="0.25">
      <c r="A13" s="940"/>
      <c r="B13" s="128" t="s">
        <v>46</v>
      </c>
      <c r="C13" s="128"/>
      <c r="D13" s="76"/>
      <c r="E13" s="77"/>
      <c r="F13" s="105"/>
      <c r="G13" s="131"/>
      <c r="H13" s="129"/>
      <c r="I13" s="693">
        <f>SUM(I6:I12)</f>
        <v>0</v>
      </c>
      <c r="J13" s="693">
        <f>SUM(J6:J12)</f>
        <v>0</v>
      </c>
      <c r="K13" s="694">
        <f>SUM(K6:K12)</f>
        <v>0</v>
      </c>
      <c r="L13" s="107"/>
    </row>
    <row r="14" spans="1:12" x14ac:dyDescent="0.25">
      <c r="A14" s="939"/>
      <c r="B14" s="36"/>
      <c r="C14" s="36"/>
      <c r="D14" s="1351" t="s">
        <v>43</v>
      </c>
      <c r="E14" s="1351"/>
      <c r="F14" s="126"/>
      <c r="G14" s="47"/>
      <c r="H14" s="101"/>
      <c r="I14" s="275" t="s">
        <v>4</v>
      </c>
      <c r="J14" s="52" t="s">
        <v>5</v>
      </c>
      <c r="K14" s="933"/>
      <c r="L14" s="370"/>
    </row>
    <row r="15" spans="1:12" ht="15.6" customHeight="1" x14ac:dyDescent="0.25">
      <c r="A15" s="939"/>
      <c r="B15" s="1315" t="s">
        <v>744</v>
      </c>
      <c r="C15" s="1316"/>
      <c r="D15" s="1351"/>
      <c r="E15" s="1351"/>
      <c r="F15" s="112" t="s">
        <v>1</v>
      </c>
      <c r="G15" s="47"/>
      <c r="H15" s="52" t="s">
        <v>3</v>
      </c>
      <c r="I15" s="275" t="s">
        <v>7</v>
      </c>
      <c r="J15" s="52" t="s">
        <v>8</v>
      </c>
      <c r="K15" s="352" t="s">
        <v>59</v>
      </c>
      <c r="L15" s="358"/>
    </row>
    <row r="16" spans="1:12" ht="15.6" customHeight="1" x14ac:dyDescent="0.25">
      <c r="A16" s="939"/>
      <c r="B16" s="1315"/>
      <c r="C16" s="1316"/>
      <c r="D16" s="60"/>
      <c r="E16" s="61"/>
      <c r="F16" s="39"/>
      <c r="G16" s="47"/>
      <c r="H16" s="53"/>
      <c r="I16" s="51"/>
      <c r="J16" s="53"/>
      <c r="K16" s="692"/>
      <c r="L16" s="346"/>
    </row>
    <row r="17" spans="1:12" ht="15.6" customHeight="1" x14ac:dyDescent="0.25">
      <c r="A17" s="938"/>
      <c r="B17" s="38">
        <v>1</v>
      </c>
      <c r="C17" s="1086">
        <f>'Bdgt Yr 1'!C17</f>
        <v>0</v>
      </c>
      <c r="D17" s="1297">
        <v>0</v>
      </c>
      <c r="E17" s="1297"/>
      <c r="F17" s="1084">
        <f>D17*12</f>
        <v>0</v>
      </c>
      <c r="G17" s="47"/>
      <c r="H17" s="125">
        <f>'Bdgt Yr 1'!H17</f>
        <v>0</v>
      </c>
      <c r="I17" s="685">
        <f>H17*D17</f>
        <v>0</v>
      </c>
      <c r="J17" s="685">
        <f>IF(I17=0, -6104*D17) + (H17*D17*0.219)+(6104*D17)</f>
        <v>0</v>
      </c>
      <c r="K17" s="686">
        <f>+I17+J17</f>
        <v>0</v>
      </c>
      <c r="L17" s="348"/>
    </row>
    <row r="18" spans="1:12" s="6" customFormat="1" ht="15.6" customHeight="1" x14ac:dyDescent="0.2">
      <c r="A18" s="938"/>
      <c r="B18" s="38">
        <v>2</v>
      </c>
      <c r="C18" s="8" t="str">
        <f>'Bdgt Yr 1'!C18</f>
        <v xml:space="preserve"> </v>
      </c>
      <c r="D18" s="1297">
        <v>0</v>
      </c>
      <c r="E18" s="1297"/>
      <c r="F18" s="1084">
        <f>D18*12</f>
        <v>0</v>
      </c>
      <c r="G18" s="47"/>
      <c r="H18" s="125">
        <f>'Bdgt Yr 1'!H18</f>
        <v>0</v>
      </c>
      <c r="I18" s="685">
        <f>H18*D18</f>
        <v>0</v>
      </c>
      <c r="J18" s="685">
        <f t="shared" ref="J18:J19" si="4">IF(I18=0, -6104*D18) + (H18*D18*0.219)+(6104*D18)</f>
        <v>0</v>
      </c>
      <c r="K18" s="686">
        <f>+I18+J18</f>
        <v>0</v>
      </c>
      <c r="L18" s="348"/>
    </row>
    <row r="19" spans="1:12" ht="15.6" customHeight="1" x14ac:dyDescent="0.25">
      <c r="A19" s="938"/>
      <c r="B19" s="38">
        <v>3</v>
      </c>
      <c r="C19" s="8" t="str">
        <f>'Bdgt Yr 1'!C19</f>
        <v xml:space="preserve"> </v>
      </c>
      <c r="D19" s="1297">
        <v>0</v>
      </c>
      <c r="E19" s="1297"/>
      <c r="F19" s="1084">
        <f>D19*12</f>
        <v>0</v>
      </c>
      <c r="G19" s="47"/>
      <c r="H19" s="125">
        <f>'Bdgt Yr 1'!H19</f>
        <v>0</v>
      </c>
      <c r="I19" s="685">
        <f>H19*D19</f>
        <v>0</v>
      </c>
      <c r="J19" s="685">
        <f t="shared" si="4"/>
        <v>0</v>
      </c>
      <c r="K19" s="686">
        <f>+I19+J19</f>
        <v>0</v>
      </c>
      <c r="L19" s="348"/>
    </row>
    <row r="20" spans="1:12" ht="15.6" customHeight="1" x14ac:dyDescent="0.25">
      <c r="A20" s="942"/>
      <c r="B20" s="128" t="s">
        <v>745</v>
      </c>
      <c r="C20" s="128"/>
      <c r="D20" s="76"/>
      <c r="E20" s="77"/>
      <c r="F20" s="105"/>
      <c r="G20" s="131"/>
      <c r="H20" s="129"/>
      <c r="I20" s="693">
        <f>SUM(I17:I19)</f>
        <v>0</v>
      </c>
      <c r="J20" s="693">
        <f>SUM(J17:J19)</f>
        <v>0</v>
      </c>
      <c r="K20" s="694">
        <f>SUM(K17:K19)</f>
        <v>0</v>
      </c>
      <c r="L20" s="107"/>
    </row>
    <row r="21" spans="1:12" ht="15.6" customHeight="1" x14ac:dyDescent="0.25">
      <c r="A21" s="941"/>
      <c r="B21" s="36"/>
      <c r="C21" s="36"/>
      <c r="D21" s="1351" t="s">
        <v>43</v>
      </c>
      <c r="E21" s="1351"/>
      <c r="F21" s="126"/>
      <c r="G21" s="47"/>
      <c r="H21" s="101"/>
      <c r="I21" s="275" t="s">
        <v>4</v>
      </c>
      <c r="J21" s="52" t="s">
        <v>5</v>
      </c>
      <c r="K21" s="933"/>
      <c r="L21" s="370"/>
    </row>
    <row r="22" spans="1:12" ht="15.6" customHeight="1" x14ac:dyDescent="0.25">
      <c r="A22" s="941"/>
      <c r="B22" s="1329" t="s">
        <v>746</v>
      </c>
      <c r="C22" s="1330"/>
      <c r="D22" s="1351"/>
      <c r="E22" s="1351"/>
      <c r="F22" s="112" t="s">
        <v>1</v>
      </c>
      <c r="G22" s="47"/>
      <c r="H22" s="66" t="s">
        <v>3</v>
      </c>
      <c r="I22" s="275" t="s">
        <v>7</v>
      </c>
      <c r="J22" s="52" t="s">
        <v>8</v>
      </c>
      <c r="K22" s="352" t="s">
        <v>59</v>
      </c>
      <c r="L22" s="358"/>
    </row>
    <row r="23" spans="1:12" ht="15.6" customHeight="1" x14ac:dyDescent="0.25">
      <c r="A23" s="941"/>
      <c r="B23" s="1329"/>
      <c r="C23" s="1330"/>
      <c r="D23" s="60"/>
      <c r="E23" s="61"/>
      <c r="F23" s="39"/>
      <c r="G23" s="47"/>
      <c r="H23" s="53"/>
      <c r="I23" s="51"/>
      <c r="J23" s="53"/>
      <c r="K23" s="692"/>
      <c r="L23" s="346"/>
    </row>
    <row r="24" spans="1:12" ht="15.6" customHeight="1" x14ac:dyDescent="0.25">
      <c r="A24" s="938"/>
      <c r="B24" s="38">
        <v>1</v>
      </c>
      <c r="C24" s="8" t="str">
        <f>'Bdgt Yr 1'!C24</f>
        <v xml:space="preserve"> </v>
      </c>
      <c r="D24" s="1297">
        <v>0</v>
      </c>
      <c r="E24" s="1297"/>
      <c r="F24" s="1084">
        <f>D24*12</f>
        <v>0</v>
      </c>
      <c r="G24" s="47"/>
      <c r="H24" s="125">
        <f>'Bdgt Yr 1'!H24</f>
        <v>0</v>
      </c>
      <c r="I24" s="685">
        <f>H24*D24</f>
        <v>0</v>
      </c>
      <c r="J24" s="685">
        <f>IF(I24=0, -6104*D24) + (H24*D24*0.2751)+(6104*D24)</f>
        <v>0</v>
      </c>
      <c r="K24" s="686">
        <f>+I24+J24</f>
        <v>0</v>
      </c>
      <c r="L24" s="348"/>
    </row>
    <row r="25" spans="1:12" ht="15.6" customHeight="1" x14ac:dyDescent="0.25">
      <c r="A25" s="938"/>
      <c r="B25" s="38">
        <v>2</v>
      </c>
      <c r="C25" s="8" t="str">
        <f>'Bdgt Yr 1'!C25</f>
        <v xml:space="preserve"> </v>
      </c>
      <c r="D25" s="1297">
        <v>0</v>
      </c>
      <c r="E25" s="1297"/>
      <c r="F25" s="1084">
        <f>D25*12</f>
        <v>0</v>
      </c>
      <c r="G25" s="47"/>
      <c r="H25" s="125">
        <f>'Bdgt Yr 1'!H25</f>
        <v>0</v>
      </c>
      <c r="I25" s="685">
        <f>H25*D25</f>
        <v>0</v>
      </c>
      <c r="J25" s="685">
        <f t="shared" ref="J25:J27" si="5">IF(I25=0, -6104*D25) + (H25*D25*0.2751)+(6104*D25)</f>
        <v>0</v>
      </c>
      <c r="K25" s="686">
        <f>+I25+J25</f>
        <v>0</v>
      </c>
      <c r="L25" s="348"/>
    </row>
    <row r="26" spans="1:12" ht="15.6" customHeight="1" x14ac:dyDescent="0.25">
      <c r="A26" s="938"/>
      <c r="B26" s="38">
        <v>3</v>
      </c>
      <c r="C26" s="8" t="str">
        <f>'Bdgt Yr 1'!C26</f>
        <v xml:space="preserve"> </v>
      </c>
      <c r="D26" s="1297">
        <v>0</v>
      </c>
      <c r="E26" s="1297"/>
      <c r="F26" s="1084">
        <f>D26*12</f>
        <v>0</v>
      </c>
      <c r="G26" s="47"/>
      <c r="H26" s="125">
        <f>'Bdgt Yr 1'!H26</f>
        <v>0</v>
      </c>
      <c r="I26" s="685">
        <f>H26*D26</f>
        <v>0</v>
      </c>
      <c r="J26" s="685">
        <f t="shared" si="5"/>
        <v>0</v>
      </c>
      <c r="K26" s="686">
        <f>+I26+J26</f>
        <v>0</v>
      </c>
      <c r="L26" s="348"/>
    </row>
    <row r="27" spans="1:12" ht="15.6" customHeight="1" x14ac:dyDescent="0.25">
      <c r="A27" s="938"/>
      <c r="B27" s="38">
        <v>4</v>
      </c>
      <c r="C27" s="8" t="str">
        <f>'Bdgt Yr 1'!C27</f>
        <v xml:space="preserve"> </v>
      </c>
      <c r="D27" s="1297">
        <v>0</v>
      </c>
      <c r="E27" s="1297"/>
      <c r="F27" s="1084">
        <f>D27*12</f>
        <v>0</v>
      </c>
      <c r="G27" s="47"/>
      <c r="H27" s="125">
        <f>'Bdgt Yr 1'!H27</f>
        <v>0</v>
      </c>
      <c r="I27" s="685">
        <f>H27*D27</f>
        <v>0</v>
      </c>
      <c r="J27" s="685">
        <f t="shared" si="5"/>
        <v>0</v>
      </c>
      <c r="K27" s="686">
        <f>+I27+J27</f>
        <v>0</v>
      </c>
      <c r="L27" s="348"/>
    </row>
    <row r="28" spans="1:12" ht="15.6" customHeight="1" x14ac:dyDescent="0.25">
      <c r="A28" s="942"/>
      <c r="B28" s="128" t="s">
        <v>747</v>
      </c>
      <c r="C28" s="128"/>
      <c r="D28" s="1335" t="s">
        <v>33</v>
      </c>
      <c r="E28" s="1336"/>
      <c r="F28" s="131"/>
      <c r="G28" s="131"/>
      <c r="H28" s="129"/>
      <c r="I28" s="693">
        <f>SUM(I24:I27)</f>
        <v>0</v>
      </c>
      <c r="J28" s="693">
        <f>SUM(J24:J27)</f>
        <v>0</v>
      </c>
      <c r="K28" s="694">
        <f>SUM(K24:K27)</f>
        <v>0</v>
      </c>
      <c r="L28" s="107"/>
    </row>
    <row r="29" spans="1:12" ht="15.6" customHeight="1" x14ac:dyDescent="0.25">
      <c r="A29" s="939"/>
      <c r="B29" s="36"/>
      <c r="C29" s="36"/>
      <c r="D29" s="1331" t="s">
        <v>667</v>
      </c>
      <c r="E29" s="1332"/>
      <c r="F29" s="126"/>
      <c r="G29" s="63"/>
      <c r="H29" s="101"/>
      <c r="I29" s="275" t="s">
        <v>4</v>
      </c>
      <c r="J29" s="52" t="s">
        <v>5</v>
      </c>
      <c r="K29" s="933"/>
      <c r="L29" s="370"/>
    </row>
    <row r="30" spans="1:12" ht="15.6" customHeight="1" x14ac:dyDescent="0.25">
      <c r="A30" s="939"/>
      <c r="B30" s="926" t="s">
        <v>668</v>
      </c>
      <c r="C30" s="925"/>
      <c r="D30" s="1333"/>
      <c r="E30" s="1334"/>
      <c r="F30" s="696" t="s">
        <v>1</v>
      </c>
      <c r="G30" s="62"/>
      <c r="H30" s="66" t="s">
        <v>3</v>
      </c>
      <c r="I30" s="275" t="s">
        <v>7</v>
      </c>
      <c r="J30" s="52" t="s">
        <v>8</v>
      </c>
      <c r="K30" s="352" t="s">
        <v>59</v>
      </c>
      <c r="L30" s="358"/>
    </row>
    <row r="31" spans="1:12" ht="15.6" customHeight="1" x14ac:dyDescent="0.25">
      <c r="A31" s="939"/>
      <c r="B31" s="111"/>
      <c r="C31" s="38"/>
      <c r="D31" s="1333"/>
      <c r="E31" s="1334"/>
      <c r="F31" s="39"/>
      <c r="G31" s="62"/>
      <c r="H31" s="53"/>
      <c r="I31" s="53"/>
      <c r="J31" s="53"/>
      <c r="K31" s="349"/>
      <c r="L31" s="331"/>
    </row>
    <row r="32" spans="1:12" ht="15.6" customHeight="1" x14ac:dyDescent="0.25">
      <c r="A32" s="938"/>
      <c r="B32" s="38">
        <v>1</v>
      </c>
      <c r="C32" s="8" t="str">
        <f>'Bdgt Yr 1'!C32</f>
        <v xml:space="preserve"> </v>
      </c>
      <c r="D32" s="1317">
        <v>0</v>
      </c>
      <c r="E32" s="1317"/>
      <c r="F32" s="1083">
        <f>D32*12</f>
        <v>0</v>
      </c>
      <c r="G32" s="62"/>
      <c r="H32" s="125">
        <v>0</v>
      </c>
      <c r="I32" s="1053">
        <f>H32*D32</f>
        <v>0</v>
      </c>
      <c r="J32" s="685">
        <f>IF(D32 = 0, -1701) + (I32*0.0865)+1701</f>
        <v>0</v>
      </c>
      <c r="K32" s="686">
        <f>+I32+J32</f>
        <v>0</v>
      </c>
      <c r="L32" s="348"/>
    </row>
    <row r="33" spans="1:12" ht="15.6" customHeight="1" x14ac:dyDescent="0.25">
      <c r="A33" s="938"/>
      <c r="B33" s="38">
        <v>2</v>
      </c>
      <c r="C33" s="8" t="str">
        <f>'Bdgt Yr 1'!C33</f>
        <v xml:space="preserve"> </v>
      </c>
      <c r="D33" s="1317">
        <v>0</v>
      </c>
      <c r="E33" s="1317"/>
      <c r="F33" s="1083">
        <f>D33*12</f>
        <v>0</v>
      </c>
      <c r="G33" s="122"/>
      <c r="H33" s="125">
        <v>0</v>
      </c>
      <c r="I33" s="1053">
        <f>H33*D33</f>
        <v>0</v>
      </c>
      <c r="J33" s="685">
        <f>IF(D33 = 0, -1701) + (I33*0.0865)+1701</f>
        <v>0</v>
      </c>
      <c r="K33" s="686">
        <f>+I33+J33</f>
        <v>0</v>
      </c>
      <c r="L33" s="348"/>
    </row>
    <row r="34" spans="1:12" ht="15.6" customHeight="1" x14ac:dyDescent="0.25">
      <c r="A34" s="938"/>
      <c r="B34" s="111" t="s">
        <v>669</v>
      </c>
      <c r="C34" s="130"/>
      <c r="D34" s="920"/>
      <c r="E34" s="921"/>
      <c r="F34" s="921"/>
      <c r="G34" s="62"/>
      <c r="H34" s="62"/>
      <c r="I34" s="924" t="s">
        <v>33</v>
      </c>
      <c r="J34" s="924"/>
      <c r="K34" s="924"/>
      <c r="L34" s="346"/>
    </row>
    <row r="35" spans="1:12" ht="15.6" customHeight="1" x14ac:dyDescent="0.25">
      <c r="A35" s="938"/>
      <c r="B35" s="38">
        <v>3</v>
      </c>
      <c r="C35" s="8" t="str">
        <f>'Bdgt Yr 1'!C35</f>
        <v xml:space="preserve"> </v>
      </c>
      <c r="D35" s="920"/>
      <c r="E35" s="921"/>
      <c r="F35" s="921"/>
      <c r="G35" s="62"/>
      <c r="H35" s="62"/>
      <c r="I35" s="699">
        <v>0</v>
      </c>
      <c r="J35" s="685">
        <f>I35*0.0865</f>
        <v>0</v>
      </c>
      <c r="K35" s="686">
        <f>+I35+J35</f>
        <v>0</v>
      </c>
      <c r="L35" s="348"/>
    </row>
    <row r="36" spans="1:12" ht="15.6" customHeight="1" x14ac:dyDescent="0.25">
      <c r="A36" s="938"/>
      <c r="B36" s="38">
        <v>4</v>
      </c>
      <c r="C36" s="1093">
        <f>'Bdgt Yr 1'!C36</f>
        <v>0</v>
      </c>
      <c r="D36" s="1300" t="s">
        <v>33</v>
      </c>
      <c r="E36" s="1301"/>
      <c r="F36" s="701"/>
      <c r="G36" s="64"/>
      <c r="H36" s="64"/>
      <c r="I36" s="699">
        <v>0</v>
      </c>
      <c r="J36" s="685">
        <f>I36*0.0865</f>
        <v>0</v>
      </c>
      <c r="K36" s="686">
        <f>+I36+J36</f>
        <v>0</v>
      </c>
      <c r="L36" s="348"/>
    </row>
    <row r="37" spans="1:12" s="6" customFormat="1" ht="15.6" customHeight="1" x14ac:dyDescent="0.25">
      <c r="A37" s="942"/>
      <c r="B37" s="128" t="s">
        <v>58</v>
      </c>
      <c r="C37" s="128"/>
      <c r="D37" s="76"/>
      <c r="E37" s="77"/>
      <c r="F37" s="131"/>
      <c r="G37" s="131"/>
      <c r="H37" s="129"/>
      <c r="I37" s="18">
        <f>SUM(I32:I36)</f>
        <v>0</v>
      </c>
      <c r="J37" s="18">
        <f>SUM(J32:J36)</f>
        <v>0</v>
      </c>
      <c r="K37" s="18">
        <f>SUM(K32:K36)</f>
        <v>0</v>
      </c>
      <c r="L37" s="107"/>
    </row>
    <row r="38" spans="1:12" ht="6.6" customHeight="1" x14ac:dyDescent="0.25">
      <c r="A38" s="939"/>
      <c r="B38" s="36"/>
      <c r="C38" s="36"/>
      <c r="D38" s="58"/>
      <c r="E38" s="59"/>
      <c r="F38" s="62"/>
      <c r="G38" s="48"/>
      <c r="H38" s="51"/>
      <c r="I38" s="19"/>
      <c r="J38" s="19"/>
      <c r="K38" s="19"/>
      <c r="L38" s="346"/>
    </row>
    <row r="39" spans="1:12" ht="15.6" customHeight="1" x14ac:dyDescent="0.25">
      <c r="A39" s="939"/>
      <c r="B39" s="36"/>
      <c r="C39" s="36"/>
      <c r="D39" s="1298" t="s">
        <v>48</v>
      </c>
      <c r="E39" s="1299"/>
      <c r="F39" s="62"/>
      <c r="G39" s="49" t="s">
        <v>2</v>
      </c>
      <c r="H39" s="52" t="s">
        <v>9</v>
      </c>
      <c r="I39" s="275" t="s">
        <v>4</v>
      </c>
      <c r="J39" s="52" t="s">
        <v>5</v>
      </c>
      <c r="K39" s="933"/>
      <c r="L39" s="370"/>
    </row>
    <row r="40" spans="1:12" ht="15.6" customHeight="1" x14ac:dyDescent="0.25">
      <c r="A40" s="939"/>
      <c r="B40" s="38"/>
      <c r="C40" s="38"/>
      <c r="D40" s="1298"/>
      <c r="E40" s="1299"/>
      <c r="F40" s="62"/>
      <c r="G40" s="37" t="s">
        <v>10</v>
      </c>
      <c r="H40" s="52"/>
      <c r="I40" s="275" t="s">
        <v>7</v>
      </c>
      <c r="J40" s="52" t="s">
        <v>8</v>
      </c>
      <c r="K40" s="1055" t="s">
        <v>59</v>
      </c>
      <c r="L40" s="358"/>
    </row>
    <row r="41" spans="1:12" ht="15.6" customHeight="1" x14ac:dyDescent="0.25">
      <c r="A41" s="939"/>
      <c r="B41" s="111" t="s">
        <v>11</v>
      </c>
      <c r="C41" s="38"/>
      <c r="D41" s="60"/>
      <c r="E41" s="61"/>
      <c r="F41" s="62"/>
      <c r="G41" s="50"/>
      <c r="H41" s="53"/>
      <c r="I41" s="53"/>
      <c r="J41" s="53"/>
      <c r="K41" s="20"/>
      <c r="L41" s="346"/>
    </row>
    <row r="42" spans="1:12" ht="15.6" customHeight="1" x14ac:dyDescent="0.25">
      <c r="A42" s="938"/>
      <c r="B42" s="38">
        <v>1</v>
      </c>
      <c r="C42" s="38" t="s">
        <v>12</v>
      </c>
      <c r="D42" s="1354">
        <v>0</v>
      </c>
      <c r="E42" s="1354"/>
      <c r="F42" s="62"/>
      <c r="G42" s="115">
        <v>0</v>
      </c>
      <c r="H42" s="54">
        <v>0</v>
      </c>
      <c r="I42" s="25">
        <f>(+D42+G42)*H42</f>
        <v>0</v>
      </c>
      <c r="J42" s="25">
        <v>0</v>
      </c>
      <c r="K42" s="25">
        <f>+I42+J42</f>
        <v>0</v>
      </c>
      <c r="L42" s="348"/>
    </row>
    <row r="43" spans="1:12" ht="15.6" customHeight="1" x14ac:dyDescent="0.25">
      <c r="A43" s="938"/>
      <c r="B43" s="38">
        <v>2</v>
      </c>
      <c r="C43" s="38" t="s">
        <v>12</v>
      </c>
      <c r="D43" s="1354">
        <v>0</v>
      </c>
      <c r="E43" s="1354"/>
      <c r="F43" s="62"/>
      <c r="G43" s="115">
        <v>0</v>
      </c>
      <c r="H43" s="54">
        <v>0</v>
      </c>
      <c r="I43" s="25">
        <f>(+D43+G43)*H43</f>
        <v>0</v>
      </c>
      <c r="J43" s="25">
        <v>0</v>
      </c>
      <c r="K43" s="25">
        <f>+I43+J43</f>
        <v>0</v>
      </c>
      <c r="L43" s="348"/>
    </row>
    <row r="44" spans="1:12" ht="15.6" customHeight="1" x14ac:dyDescent="0.25">
      <c r="A44" s="938"/>
      <c r="B44" s="38">
        <v>3</v>
      </c>
      <c r="C44" s="38" t="s">
        <v>54</v>
      </c>
      <c r="D44" s="1354">
        <v>0</v>
      </c>
      <c r="E44" s="1354"/>
      <c r="F44" s="62"/>
      <c r="G44" s="115">
        <v>0</v>
      </c>
      <c r="H44" s="54">
        <v>0</v>
      </c>
      <c r="I44" s="25">
        <f>(+D44+G44)*H44</f>
        <v>0</v>
      </c>
      <c r="J44" s="25">
        <v>0</v>
      </c>
      <c r="K44" s="25">
        <f>+I44+J44</f>
        <v>0</v>
      </c>
      <c r="L44" s="348"/>
    </row>
    <row r="45" spans="1:12" ht="15.6" customHeight="1" x14ac:dyDescent="0.25">
      <c r="A45" s="938"/>
      <c r="B45" s="38">
        <v>4</v>
      </c>
      <c r="C45" s="38" t="s">
        <v>13</v>
      </c>
      <c r="D45" s="1354">
        <v>0</v>
      </c>
      <c r="E45" s="1354"/>
      <c r="F45" s="62"/>
      <c r="G45" s="372">
        <v>0</v>
      </c>
      <c r="H45" s="54">
        <v>0</v>
      </c>
      <c r="I45" s="25">
        <f>(+D45+G45)*H45</f>
        <v>0</v>
      </c>
      <c r="J45" s="25">
        <v>0</v>
      </c>
      <c r="K45" s="25">
        <f>+I45+J45</f>
        <v>0</v>
      </c>
      <c r="L45" s="348"/>
    </row>
    <row r="46" spans="1:12" ht="15.6" customHeight="1" x14ac:dyDescent="0.25">
      <c r="A46" s="938"/>
      <c r="B46" s="38"/>
      <c r="C46" s="38"/>
      <c r="D46" s="103"/>
      <c r="E46" s="102"/>
      <c r="F46" s="122"/>
      <c r="G46" s="67" t="s">
        <v>51</v>
      </c>
      <c r="H46" s="106" t="s">
        <v>2</v>
      </c>
      <c r="I46" s="106" t="s">
        <v>44</v>
      </c>
      <c r="J46" s="134" t="s">
        <v>45</v>
      </c>
      <c r="K46" s="74"/>
      <c r="L46" s="347"/>
    </row>
    <row r="47" spans="1:12" ht="15.6" customHeight="1" x14ac:dyDescent="0.25">
      <c r="A47" s="938"/>
      <c r="B47" s="38">
        <v>5</v>
      </c>
      <c r="C47" s="38" t="s">
        <v>14</v>
      </c>
      <c r="D47" s="339"/>
      <c r="E47" s="339"/>
      <c r="F47" s="341"/>
      <c r="G47" s="133" t="s">
        <v>33</v>
      </c>
      <c r="H47" s="419" t="s">
        <v>33</v>
      </c>
      <c r="I47" s="100">
        <v>0</v>
      </c>
      <c r="J47" s="104">
        <v>0</v>
      </c>
      <c r="K47" s="25">
        <f>+I47+J47</f>
        <v>0</v>
      </c>
      <c r="L47" s="348"/>
    </row>
    <row r="48" spans="1:12" ht="15.6" customHeight="1" x14ac:dyDescent="0.25">
      <c r="A48" s="938"/>
      <c r="B48" s="38">
        <v>6</v>
      </c>
      <c r="C48" s="38" t="s">
        <v>14</v>
      </c>
      <c r="D48" s="339"/>
      <c r="E48" s="339"/>
      <c r="F48" s="341"/>
      <c r="G48" s="133" t="s">
        <v>33</v>
      </c>
      <c r="H48" s="133" t="s">
        <v>33</v>
      </c>
      <c r="I48" s="100">
        <v>0</v>
      </c>
      <c r="J48" s="104">
        <v>0</v>
      </c>
      <c r="K48" s="25">
        <f>+I48+J48</f>
        <v>0</v>
      </c>
      <c r="L48" s="348"/>
    </row>
    <row r="49" spans="1:12" ht="4.1500000000000004" customHeight="1" x14ac:dyDescent="0.25">
      <c r="A49" s="939"/>
      <c r="B49" s="38"/>
      <c r="C49" s="38"/>
      <c r="D49" s="340"/>
      <c r="E49" s="340"/>
      <c r="F49" s="342"/>
      <c r="G49" s="59"/>
      <c r="H49" s="51"/>
      <c r="I49" s="51"/>
      <c r="J49" s="51"/>
      <c r="K49" s="353"/>
      <c r="L49" s="346"/>
    </row>
    <row r="50" spans="1:12" ht="15.6" customHeight="1" x14ac:dyDescent="0.25">
      <c r="A50" s="942"/>
      <c r="B50" s="128" t="s">
        <v>35</v>
      </c>
      <c r="C50" s="128"/>
      <c r="D50" s="76"/>
      <c r="E50" s="77"/>
      <c r="F50" s="46"/>
      <c r="G50" s="131"/>
      <c r="H50" s="129"/>
      <c r="I50" s="18">
        <f>SUM(I42:I49)</f>
        <v>0</v>
      </c>
      <c r="J50" s="16">
        <f>SUM(J42:J49)</f>
        <v>0</v>
      </c>
      <c r="K50" s="351">
        <f>SUM(K42:K49)</f>
        <v>0</v>
      </c>
      <c r="L50" s="107"/>
    </row>
    <row r="51" spans="1:12" ht="10.9" customHeight="1" x14ac:dyDescent="0.25">
      <c r="A51" s="939"/>
      <c r="B51" s="70"/>
      <c r="C51" s="70"/>
      <c r="D51" s="78"/>
      <c r="E51" s="79"/>
      <c r="F51" s="70"/>
      <c r="G51" s="20"/>
      <c r="H51" s="20"/>
      <c r="I51" s="20"/>
      <c r="J51" s="70"/>
      <c r="K51" s="78"/>
      <c r="L51" s="346"/>
    </row>
    <row r="52" spans="1:12" ht="15.6" customHeight="1" x14ac:dyDescent="0.25">
      <c r="A52" s="942"/>
      <c r="B52" s="128" t="s">
        <v>36</v>
      </c>
      <c r="C52" s="128"/>
      <c r="D52" s="76"/>
      <c r="E52" s="77"/>
      <c r="F52" s="128"/>
      <c r="G52" s="131"/>
      <c r="H52" s="129"/>
      <c r="I52" s="18">
        <f>+I13+I20+I28+I50+I37+J50</f>
        <v>0</v>
      </c>
      <c r="J52" s="18">
        <f>+J13+J20+J28+J37+J42+J43+J44+J45</f>
        <v>0</v>
      </c>
      <c r="K52" s="351">
        <f>+K13+K20+K28+K50+K37</f>
        <v>0</v>
      </c>
      <c r="L52" s="464"/>
    </row>
    <row r="53" spans="1:12" ht="15.6" customHeight="1" x14ac:dyDescent="0.25">
      <c r="A53" s="943"/>
      <c r="B53" s="81" t="s">
        <v>49</v>
      </c>
      <c r="C53" s="38"/>
      <c r="D53" s="11"/>
      <c r="E53" s="11"/>
      <c r="F53" s="11"/>
      <c r="G53" s="11"/>
      <c r="H53" s="11"/>
      <c r="I53" s="11"/>
      <c r="J53" s="11"/>
      <c r="K53" s="364"/>
      <c r="L53" s="358"/>
    </row>
    <row r="54" spans="1:12" ht="15.6" customHeight="1" x14ac:dyDescent="0.25">
      <c r="A54" s="944"/>
      <c r="B54" s="38">
        <v>1</v>
      </c>
      <c r="C54" s="8" t="s">
        <v>33</v>
      </c>
      <c r="D54" s="1313"/>
      <c r="E54" s="1313"/>
      <c r="F54" s="1313"/>
      <c r="G54" s="1313"/>
      <c r="H54" s="1313"/>
      <c r="I54" s="1313"/>
      <c r="J54" s="1314"/>
      <c r="K54" s="365">
        <v>0</v>
      </c>
      <c r="L54" s="348"/>
    </row>
    <row r="55" spans="1:12" ht="15.6" customHeight="1" x14ac:dyDescent="0.25">
      <c r="A55" s="945"/>
      <c r="B55" s="128" t="s">
        <v>50</v>
      </c>
      <c r="C55" s="128"/>
      <c r="D55" s="128"/>
      <c r="E55" s="128"/>
      <c r="F55" s="128"/>
      <c r="G55" s="128"/>
      <c r="H55" s="82"/>
      <c r="I55" s="82"/>
      <c r="J55" s="82"/>
      <c r="K55" s="351">
        <f>SUM(K54:K54)</f>
        <v>0</v>
      </c>
      <c r="L55" s="107"/>
    </row>
    <row r="56" spans="1:12" ht="15.6" customHeight="1" x14ac:dyDescent="0.25">
      <c r="A56" s="944"/>
      <c r="B56" s="111" t="s">
        <v>34</v>
      </c>
      <c r="C56" s="38"/>
      <c r="D56" s="38"/>
      <c r="E56" s="38"/>
      <c r="F56" s="38"/>
      <c r="G56" s="38"/>
      <c r="H56" s="38"/>
      <c r="I56" s="99"/>
      <c r="J56" s="11"/>
      <c r="K56" s="364"/>
      <c r="L56" s="358"/>
    </row>
    <row r="57" spans="1:12" ht="15.6" customHeight="1" x14ac:dyDescent="0.25">
      <c r="A57" s="944"/>
      <c r="B57" s="38">
        <v>1</v>
      </c>
      <c r="C57" s="38" t="s">
        <v>60</v>
      </c>
      <c r="D57" s="1392"/>
      <c r="E57" s="1392"/>
      <c r="F57" s="1392"/>
      <c r="G57" s="1392"/>
      <c r="H57" s="1392"/>
      <c r="I57" s="1392"/>
      <c r="J57" s="1393"/>
      <c r="K57" s="365">
        <v>0</v>
      </c>
      <c r="L57" s="348"/>
    </row>
    <row r="58" spans="1:12" ht="15.6" customHeight="1" x14ac:dyDescent="0.25">
      <c r="A58" s="946" t="s">
        <v>33</v>
      </c>
      <c r="B58" s="38">
        <v>2</v>
      </c>
      <c r="C58" s="38" t="s">
        <v>400</v>
      </c>
      <c r="D58" s="1311"/>
      <c r="E58" s="1311"/>
      <c r="F58" s="1311"/>
      <c r="G58" s="1311"/>
      <c r="H58" s="1311"/>
      <c r="I58" s="1311"/>
      <c r="J58" s="1312"/>
      <c r="K58" s="365">
        <v>0</v>
      </c>
      <c r="L58" s="348"/>
    </row>
    <row r="59" spans="1:12" ht="15.6" customHeight="1" x14ac:dyDescent="0.25">
      <c r="A59" s="945"/>
      <c r="B59" s="128" t="s">
        <v>37</v>
      </c>
      <c r="C59" s="128"/>
      <c r="D59" s="128"/>
      <c r="E59" s="128"/>
      <c r="F59" s="128"/>
      <c r="G59" s="128"/>
      <c r="H59" s="82"/>
      <c r="I59" s="82"/>
      <c r="J59" s="82"/>
      <c r="K59" s="351">
        <f>SUM(K57:K58)</f>
        <v>0</v>
      </c>
      <c r="L59" s="107"/>
    </row>
    <row r="60" spans="1:12" ht="15.6" customHeight="1" x14ac:dyDescent="0.25">
      <c r="A60" s="944"/>
      <c r="B60" s="111" t="s">
        <v>15</v>
      </c>
      <c r="C60" s="38"/>
      <c r="D60" s="1318"/>
      <c r="E60" s="1318"/>
      <c r="F60" s="1318"/>
      <c r="G60" s="1318"/>
      <c r="H60" s="1318"/>
      <c r="I60" s="1318"/>
      <c r="J60" s="1319"/>
      <c r="K60" s="364"/>
      <c r="L60" s="358"/>
    </row>
    <row r="61" spans="1:12" ht="15.6" customHeight="1" x14ac:dyDescent="0.25">
      <c r="A61" s="944"/>
      <c r="B61" s="38">
        <v>1</v>
      </c>
      <c r="C61" s="38" t="s">
        <v>16</v>
      </c>
      <c r="D61" s="1320"/>
      <c r="E61" s="1320"/>
      <c r="F61" s="1320"/>
      <c r="G61" s="1320"/>
      <c r="H61" s="1320"/>
      <c r="I61" s="1320"/>
      <c r="J61" s="1321"/>
      <c r="K61" s="365">
        <v>0</v>
      </c>
      <c r="L61" s="348"/>
    </row>
    <row r="62" spans="1:12" ht="15.6" customHeight="1" x14ac:dyDescent="0.25">
      <c r="A62" s="944"/>
      <c r="B62" s="38">
        <v>2</v>
      </c>
      <c r="C62" s="38" t="s">
        <v>17</v>
      </c>
      <c r="D62" s="1304" t="s">
        <v>33</v>
      </c>
      <c r="E62" s="1304"/>
      <c r="F62" s="1304"/>
      <c r="G62" s="1304"/>
      <c r="H62" s="1304"/>
      <c r="I62" s="1304"/>
      <c r="J62" s="1305"/>
      <c r="K62" s="365">
        <v>0</v>
      </c>
      <c r="L62" s="348"/>
    </row>
    <row r="63" spans="1:12" ht="15.6" customHeight="1" x14ac:dyDescent="0.25">
      <c r="A63" s="944"/>
      <c r="B63" s="38">
        <v>3</v>
      </c>
      <c r="C63" s="38" t="s">
        <v>18</v>
      </c>
      <c r="D63" s="1304" t="s">
        <v>33</v>
      </c>
      <c r="E63" s="1304"/>
      <c r="F63" s="1304"/>
      <c r="G63" s="1304"/>
      <c r="H63" s="1304"/>
      <c r="I63" s="1304"/>
      <c r="J63" s="1305"/>
      <c r="K63" s="365">
        <v>0</v>
      </c>
      <c r="L63" s="348"/>
    </row>
    <row r="64" spans="1:12" ht="15.6" customHeight="1" x14ac:dyDescent="0.25">
      <c r="A64" s="944"/>
      <c r="B64" s="38">
        <v>4</v>
      </c>
      <c r="C64" s="38" t="s">
        <v>19</v>
      </c>
      <c r="D64" s="1304" t="s">
        <v>33</v>
      </c>
      <c r="E64" s="1304"/>
      <c r="F64" s="1304"/>
      <c r="G64" s="1304"/>
      <c r="H64" s="1304"/>
      <c r="I64" s="1304"/>
      <c r="J64" s="1305"/>
      <c r="K64" s="365">
        <v>0</v>
      </c>
      <c r="L64" s="348"/>
    </row>
    <row r="65" spans="1:12" ht="15.6" customHeight="1" x14ac:dyDescent="0.25">
      <c r="A65" s="945"/>
      <c r="B65" s="128" t="s">
        <v>38</v>
      </c>
      <c r="C65" s="128"/>
      <c r="D65" s="128"/>
      <c r="E65" s="128"/>
      <c r="F65" s="128"/>
      <c r="G65" s="128"/>
      <c r="H65" s="82"/>
      <c r="I65" s="82"/>
      <c r="J65" s="313"/>
      <c r="K65" s="351">
        <f>SUM(K61:K64)</f>
        <v>0</v>
      </c>
      <c r="L65" s="107"/>
    </row>
    <row r="66" spans="1:12" ht="15.6" customHeight="1" x14ac:dyDescent="0.25">
      <c r="A66" s="944"/>
      <c r="B66" s="111" t="s">
        <v>20</v>
      </c>
      <c r="C66" s="38"/>
      <c r="D66" s="1306" t="s">
        <v>324</v>
      </c>
      <c r="E66" s="1306"/>
      <c r="F66" s="1306"/>
      <c r="G66" s="1306"/>
      <c r="H66" s="1306"/>
      <c r="I66" s="1306"/>
      <c r="J66" s="1307"/>
      <c r="K66" s="354"/>
      <c r="L66" s="358"/>
    </row>
    <row r="67" spans="1:12" ht="15.6" customHeight="1" x14ac:dyDescent="0.25">
      <c r="A67" s="944"/>
      <c r="B67" s="948">
        <v>1</v>
      </c>
      <c r="C67" s="948" t="s">
        <v>670</v>
      </c>
      <c r="D67" s="1320" t="s">
        <v>33</v>
      </c>
      <c r="E67" s="1320"/>
      <c r="F67" s="1320"/>
      <c r="G67" s="1320"/>
      <c r="H67" s="1320"/>
      <c r="I67" s="1320"/>
      <c r="J67" s="1321"/>
      <c r="K67" s="365">
        <v>0</v>
      </c>
      <c r="L67" s="348"/>
    </row>
    <row r="68" spans="1:12" ht="15.6" customHeight="1" x14ac:dyDescent="0.25">
      <c r="A68" s="944"/>
      <c r="B68" s="948">
        <v>2</v>
      </c>
      <c r="C68" s="948" t="s">
        <v>358</v>
      </c>
      <c r="D68" s="1304" t="s">
        <v>33</v>
      </c>
      <c r="E68" s="1304"/>
      <c r="F68" s="1304"/>
      <c r="G68" s="1304"/>
      <c r="H68" s="1304"/>
      <c r="I68" s="1304"/>
      <c r="J68" s="1305"/>
      <c r="K68" s="365">
        <v>0</v>
      </c>
      <c r="L68" s="348"/>
    </row>
    <row r="69" spans="1:12" ht="15.6" customHeight="1" x14ac:dyDescent="0.25">
      <c r="A69" s="944"/>
      <c r="B69" s="948">
        <v>3</v>
      </c>
      <c r="C69" s="948" t="s">
        <v>738</v>
      </c>
      <c r="D69" s="1304" t="s">
        <v>33</v>
      </c>
      <c r="E69" s="1304"/>
      <c r="F69" s="1304"/>
      <c r="G69" s="1304"/>
      <c r="H69" s="1304"/>
      <c r="I69" s="1304"/>
      <c r="J69" s="1305"/>
      <c r="K69" s="365">
        <v>0</v>
      </c>
      <c r="L69" s="348"/>
    </row>
    <row r="70" spans="1:12" ht="15.6" customHeight="1" x14ac:dyDescent="0.25">
      <c r="A70" s="944"/>
      <c r="B70" s="948">
        <v>4</v>
      </c>
      <c r="C70" s="948" t="s">
        <v>21</v>
      </c>
      <c r="D70" s="1304" t="s">
        <v>33</v>
      </c>
      <c r="E70" s="1304"/>
      <c r="F70" s="1304"/>
      <c r="G70" s="1304"/>
      <c r="H70" s="1304"/>
      <c r="I70" s="1304"/>
      <c r="J70" s="1305"/>
      <c r="K70" s="365">
        <v>0</v>
      </c>
      <c r="L70" s="348"/>
    </row>
    <row r="71" spans="1:12" ht="15.6" customHeight="1" x14ac:dyDescent="0.25">
      <c r="A71" s="944"/>
      <c r="B71" s="948">
        <v>5</v>
      </c>
      <c r="C71" s="948" t="s">
        <v>22</v>
      </c>
      <c r="D71" s="1304" t="s">
        <v>33</v>
      </c>
      <c r="E71" s="1304"/>
      <c r="F71" s="1304"/>
      <c r="G71" s="1304"/>
      <c r="H71" s="1304"/>
      <c r="I71" s="1304"/>
      <c r="J71" s="1305"/>
      <c r="K71" s="365">
        <v>0</v>
      </c>
      <c r="L71" s="348"/>
    </row>
    <row r="72" spans="1:12" ht="15.6" customHeight="1" x14ac:dyDescent="0.25">
      <c r="A72" s="944"/>
      <c r="B72" s="948">
        <v>6</v>
      </c>
      <c r="C72" s="948" t="s">
        <v>328</v>
      </c>
      <c r="D72" s="1304"/>
      <c r="E72" s="1304"/>
      <c r="F72" s="1304"/>
      <c r="G72" s="1304"/>
      <c r="H72" s="1304"/>
      <c r="I72" s="1304"/>
      <c r="J72" s="1305"/>
      <c r="K72" s="365">
        <v>0</v>
      </c>
      <c r="L72" s="348"/>
    </row>
    <row r="73" spans="1:12" ht="15.6" customHeight="1" x14ac:dyDescent="0.25">
      <c r="A73" s="932"/>
      <c r="B73" s="948">
        <v>7</v>
      </c>
      <c r="C73" s="950" t="s">
        <v>23</v>
      </c>
      <c r="D73" s="1304" t="s">
        <v>33</v>
      </c>
      <c r="E73" s="1304"/>
      <c r="F73" s="1304"/>
      <c r="G73" s="1304"/>
      <c r="H73" s="1304"/>
      <c r="I73" s="1304"/>
      <c r="J73" s="1305"/>
      <c r="K73" s="365">
        <v>0</v>
      </c>
      <c r="L73" s="348"/>
    </row>
    <row r="74" spans="1:12" ht="15.6" customHeight="1" x14ac:dyDescent="0.25">
      <c r="A74" s="932"/>
      <c r="B74" s="948">
        <v>8</v>
      </c>
      <c r="C74" s="950" t="s">
        <v>24</v>
      </c>
      <c r="D74" s="1304"/>
      <c r="E74" s="1304"/>
      <c r="F74" s="1304"/>
      <c r="G74" s="1304"/>
      <c r="H74" s="1304"/>
      <c r="I74" s="1304"/>
      <c r="J74" s="1305"/>
      <c r="K74" s="365">
        <v>0</v>
      </c>
      <c r="L74" s="348"/>
    </row>
    <row r="75" spans="1:12" ht="15.6" customHeight="1" x14ac:dyDescent="0.25">
      <c r="A75" s="947" t="s">
        <v>33</v>
      </c>
      <c r="B75" s="948">
        <v>9</v>
      </c>
      <c r="C75" s="948" t="s">
        <v>19</v>
      </c>
      <c r="D75" s="1349" t="s">
        <v>33</v>
      </c>
      <c r="E75" s="1349"/>
      <c r="F75" s="1349"/>
      <c r="G75" s="1349"/>
      <c r="H75" s="1349"/>
      <c r="I75" s="1349"/>
      <c r="J75" s="1350"/>
      <c r="K75" s="365">
        <v>0</v>
      </c>
      <c r="L75" s="348"/>
    </row>
    <row r="76" spans="1:12" x14ac:dyDescent="0.25">
      <c r="A76" s="944"/>
      <c r="B76" s="113" t="s">
        <v>41</v>
      </c>
      <c r="C76" s="128"/>
      <c r="D76" s="128"/>
      <c r="E76" s="128"/>
      <c r="F76" s="128"/>
      <c r="G76" s="128"/>
      <c r="H76" s="82"/>
      <c r="I76" s="82"/>
      <c r="J76" s="82"/>
      <c r="K76" s="351">
        <f>SUM(K67:K75)</f>
        <v>0</v>
      </c>
      <c r="L76" s="107"/>
    </row>
    <row r="77" spans="1:12" ht="9" customHeight="1" x14ac:dyDescent="0.25">
      <c r="A77" s="949"/>
      <c r="B77" s="38"/>
      <c r="C77" s="38"/>
      <c r="D77" s="38"/>
      <c r="E77" s="38"/>
      <c r="F77" s="38"/>
      <c r="G77" s="38"/>
      <c r="H77" s="11"/>
      <c r="I77" s="11"/>
      <c r="J77" s="11"/>
      <c r="K77" s="364"/>
      <c r="L77" s="359"/>
    </row>
    <row r="78" spans="1:12" x14ac:dyDescent="0.25">
      <c r="A78" s="949" t="s">
        <v>33</v>
      </c>
      <c r="B78" s="113" t="s">
        <v>40</v>
      </c>
      <c r="C78" s="128"/>
      <c r="D78" s="128"/>
      <c r="E78" s="128"/>
      <c r="F78" s="128"/>
      <c r="G78" s="128"/>
      <c r="H78" s="82"/>
      <c r="I78" s="82"/>
      <c r="J78" s="82"/>
      <c r="K78" s="351">
        <f>+K52+K55+K59+K65+K76</f>
        <v>0</v>
      </c>
      <c r="L78" s="107"/>
    </row>
    <row r="79" spans="1:12" ht="7.15" customHeight="1" thickBot="1" x14ac:dyDescent="0.3">
      <c r="A79" s="949"/>
      <c r="B79" s="36"/>
      <c r="C79" s="36"/>
      <c r="D79" s="36"/>
      <c r="E79" s="36"/>
      <c r="F79" s="36"/>
      <c r="G79" s="36"/>
      <c r="H79" s="13"/>
      <c r="I79" s="10"/>
      <c r="J79" s="10"/>
      <c r="K79" s="353"/>
      <c r="L79" s="346"/>
    </row>
    <row r="80" spans="1:12" ht="16.5" thickBot="1" x14ac:dyDescent="0.3">
      <c r="A80" s="949"/>
      <c r="B80" s="114" t="s">
        <v>25</v>
      </c>
      <c r="C80" s="84"/>
      <c r="D80" s="85"/>
      <c r="E80" s="86" t="s">
        <v>26</v>
      </c>
      <c r="F80" s="465">
        <v>0</v>
      </c>
      <c r="G80" s="22"/>
      <c r="H80" s="84" t="s">
        <v>39</v>
      </c>
      <c r="I80" s="22">
        <f>+K78-K55-K65</f>
        <v>0</v>
      </c>
      <c r="J80" s="87"/>
      <c r="K80" s="366">
        <f>F80*I80</f>
        <v>0</v>
      </c>
      <c r="L80" s="348">
        <v>0</v>
      </c>
    </row>
    <row r="81" spans="1:12" ht="6" customHeight="1" x14ac:dyDescent="0.25">
      <c r="A81" s="43"/>
      <c r="B81" s="88"/>
      <c r="C81" s="88"/>
      <c r="D81" s="88"/>
      <c r="E81" s="88"/>
      <c r="F81" s="88"/>
      <c r="G81" s="88"/>
      <c r="H81" s="93"/>
      <c r="I81" s="23"/>
      <c r="J81" s="23"/>
      <c r="K81" s="367"/>
      <c r="L81" s="361"/>
    </row>
    <row r="82" spans="1:12" x14ac:dyDescent="0.25">
      <c r="A82" s="44"/>
      <c r="B82" s="113" t="s">
        <v>42</v>
      </c>
      <c r="C82" s="128"/>
      <c r="D82" s="128"/>
      <c r="E82" s="128"/>
      <c r="F82" s="128"/>
      <c r="G82" s="128"/>
      <c r="H82" s="82"/>
      <c r="I82" s="82"/>
      <c r="J82" s="82"/>
      <c r="K82" s="368">
        <f>+K78+K80</f>
        <v>0</v>
      </c>
      <c r="L82" s="109">
        <f>+L78+L80</f>
        <v>0</v>
      </c>
    </row>
    <row r="83" spans="1:12" ht="21.6" customHeight="1" x14ac:dyDescent="0.25">
      <c r="A83" s="90"/>
      <c r="B83" s="91"/>
      <c r="C83" s="91"/>
      <c r="D83" s="91"/>
      <c r="E83" s="91"/>
      <c r="F83" s="91"/>
      <c r="G83" s="91"/>
      <c r="H83" s="91"/>
      <c r="I83" s="91"/>
      <c r="J83" s="110" t="s">
        <v>52</v>
      </c>
      <c r="K83" s="1326">
        <f>+K82+L82</f>
        <v>0</v>
      </c>
      <c r="L83" s="1327"/>
    </row>
    <row r="84" spans="1:12" x14ac:dyDescent="0.25">
      <c r="A84" s="94" t="s">
        <v>27</v>
      </c>
      <c r="B84" s="1322" t="s">
        <v>33</v>
      </c>
      <c r="C84" s="1322"/>
      <c r="D84" s="1322"/>
      <c r="E84" s="1322"/>
      <c r="F84" s="1322"/>
      <c r="G84" s="1322"/>
      <c r="H84" s="1322"/>
      <c r="I84" s="1322"/>
      <c r="J84" s="1322"/>
      <c r="K84" s="1322"/>
      <c r="L84" s="1323"/>
    </row>
    <row r="85" spans="1:12" ht="38.450000000000003" customHeight="1" x14ac:dyDescent="0.25">
      <c r="A85" s="92"/>
      <c r="B85" s="1324"/>
      <c r="C85" s="1324"/>
      <c r="D85" s="1324"/>
      <c r="E85" s="1324"/>
      <c r="F85" s="1324"/>
      <c r="G85" s="1324"/>
      <c r="H85" s="1324"/>
      <c r="I85" s="1324"/>
      <c r="J85" s="1324"/>
      <c r="K85" s="1324"/>
      <c r="L85" s="1325"/>
    </row>
    <row r="86" spans="1:12" s="495" customFormat="1" ht="51.6" customHeight="1" x14ac:dyDescent="0.25">
      <c r="A86" s="1386" t="s">
        <v>632</v>
      </c>
      <c r="B86" s="1387"/>
      <c r="C86" s="119" t="s">
        <v>57</v>
      </c>
      <c r="D86" s="1310" t="s">
        <v>53</v>
      </c>
      <c r="E86" s="1310"/>
      <c r="F86" s="1310"/>
      <c r="G86" s="1388">
        <f>G1</f>
        <v>0</v>
      </c>
      <c r="H86" s="1388"/>
      <c r="I86" s="1389"/>
      <c r="J86" s="120" t="s">
        <v>56</v>
      </c>
      <c r="K86" s="1390">
        <f>K1</f>
        <v>0</v>
      </c>
      <c r="L86" s="1391"/>
    </row>
    <row r="87" spans="1:12" ht="39.6" customHeight="1" x14ac:dyDescent="0.25">
      <c r="A87" s="344" t="s">
        <v>0</v>
      </c>
      <c r="B87" s="1397">
        <f>B2</f>
        <v>0</v>
      </c>
      <c r="C87" s="1398"/>
      <c r="D87" s="675"/>
      <c r="E87" s="675"/>
      <c r="F87" s="676"/>
      <c r="G87" s="1394" t="s">
        <v>488</v>
      </c>
      <c r="H87" s="1395"/>
      <c r="I87" s="1396"/>
      <c r="J87" s="678" t="s">
        <v>28</v>
      </c>
      <c r="K87" s="679">
        <f>K2+1</f>
        <v>2020</v>
      </c>
      <c r="L87" s="492" t="s">
        <v>33</v>
      </c>
    </row>
    <row r="88" spans="1:12" ht="46.15" customHeight="1" x14ac:dyDescent="0.25">
      <c r="A88" s="343" t="s">
        <v>487</v>
      </c>
      <c r="B88" s="46"/>
      <c r="C88" s="46"/>
      <c r="D88" s="1296" t="s">
        <v>29</v>
      </c>
      <c r="E88" s="1296"/>
      <c r="F88" s="462" t="s">
        <v>1</v>
      </c>
      <c r="G88" s="463" t="s">
        <v>30</v>
      </c>
      <c r="H88" s="677" t="s">
        <v>3</v>
      </c>
      <c r="I88" s="55" t="s">
        <v>31</v>
      </c>
      <c r="J88" s="55" t="s">
        <v>32</v>
      </c>
      <c r="K88" s="362" t="s">
        <v>59</v>
      </c>
      <c r="L88" s="345"/>
    </row>
    <row r="89" spans="1:12" ht="4.1500000000000004" customHeight="1" x14ac:dyDescent="0.25">
      <c r="A89" s="1294"/>
      <c r="B89" s="68"/>
      <c r="C89" s="68"/>
      <c r="D89" s="1302" t="s">
        <v>33</v>
      </c>
      <c r="E89" s="1302"/>
      <c r="F89" s="71"/>
      <c r="G89" s="71" t="s">
        <v>33</v>
      </c>
      <c r="H89" s="73"/>
      <c r="I89" s="73" t="s">
        <v>33</v>
      </c>
      <c r="J89" s="73" t="s">
        <v>33</v>
      </c>
      <c r="K89" s="363"/>
      <c r="L89" s="369"/>
    </row>
    <row r="90" spans="1:12" ht="15.6" customHeight="1" x14ac:dyDescent="0.25">
      <c r="A90" s="1294"/>
      <c r="B90" s="69" t="s">
        <v>47</v>
      </c>
      <c r="C90" s="38"/>
      <c r="D90" s="60"/>
      <c r="E90" s="61"/>
      <c r="F90" s="50"/>
      <c r="G90" s="50"/>
      <c r="H90" s="53"/>
      <c r="I90" s="53"/>
      <c r="J90" s="53"/>
      <c r="K90" s="349"/>
      <c r="L90" s="331"/>
    </row>
    <row r="91" spans="1:12" ht="15.6" customHeight="1" x14ac:dyDescent="0.25">
      <c r="A91" s="938"/>
      <c r="B91" s="38">
        <v>1</v>
      </c>
      <c r="C91" s="1089" t="str">
        <f t="shared" ref="C91:C96" si="6">C6</f>
        <v xml:space="preserve"> </v>
      </c>
      <c r="D91" s="1297">
        <v>0</v>
      </c>
      <c r="E91" s="1297"/>
      <c r="F91" s="65">
        <f t="shared" ref="F91:F96" si="7">D91*9</f>
        <v>0</v>
      </c>
      <c r="G91" s="132">
        <v>0</v>
      </c>
      <c r="H91" s="125">
        <f t="shared" ref="H91:H96" si="8">H6*1.03</f>
        <v>0</v>
      </c>
      <c r="I91" s="685">
        <f t="shared" ref="I91:I96" si="9">H91*D91+H91/9*G91</f>
        <v>0</v>
      </c>
      <c r="J91" s="685">
        <f>IF(I91=0, -6104*D91) + (H91*D91*0.219)+(6104*D91)+(H91/9*G91*0.219)</f>
        <v>0</v>
      </c>
      <c r="K91" s="686">
        <f t="shared" ref="K91:K96" si="10">+I91+J91</f>
        <v>0</v>
      </c>
      <c r="L91" s="665"/>
    </row>
    <row r="92" spans="1:12" ht="15.6" customHeight="1" x14ac:dyDescent="0.25">
      <c r="A92" s="938"/>
      <c r="B92" s="38">
        <v>2</v>
      </c>
      <c r="C92" s="8" t="str">
        <f t="shared" si="6"/>
        <v xml:space="preserve"> </v>
      </c>
      <c r="D92" s="1297">
        <v>0</v>
      </c>
      <c r="E92" s="1297"/>
      <c r="F92" s="65">
        <f t="shared" si="7"/>
        <v>0</v>
      </c>
      <c r="G92" s="132">
        <v>0</v>
      </c>
      <c r="H92" s="125">
        <f>H7*1.03</f>
        <v>0</v>
      </c>
      <c r="I92" s="685">
        <f t="shared" si="9"/>
        <v>0</v>
      </c>
      <c r="J92" s="685">
        <f t="shared" ref="J92:J97" si="11">IF(I92=0, -6104*D92) + (H92*D92*0.219)+(6104*D92)+(H92/9*G92*0.219)</f>
        <v>0</v>
      </c>
      <c r="K92" s="686">
        <f t="shared" si="10"/>
        <v>0</v>
      </c>
      <c r="L92" s="665"/>
    </row>
    <row r="93" spans="1:12" ht="15.6" customHeight="1" x14ac:dyDescent="0.25">
      <c r="A93" s="938"/>
      <c r="B93" s="38">
        <v>3</v>
      </c>
      <c r="C93" s="8" t="str">
        <f t="shared" si="6"/>
        <v xml:space="preserve"> </v>
      </c>
      <c r="D93" s="1297">
        <v>0</v>
      </c>
      <c r="E93" s="1297"/>
      <c r="F93" s="65">
        <f t="shared" si="7"/>
        <v>0</v>
      </c>
      <c r="G93" s="132">
        <v>0</v>
      </c>
      <c r="H93" s="125">
        <f t="shared" si="8"/>
        <v>0</v>
      </c>
      <c r="I93" s="685">
        <f t="shared" si="9"/>
        <v>0</v>
      </c>
      <c r="J93" s="685">
        <f t="shared" si="11"/>
        <v>0</v>
      </c>
      <c r="K93" s="686">
        <f t="shared" si="10"/>
        <v>0</v>
      </c>
      <c r="L93" s="665"/>
    </row>
    <row r="94" spans="1:12" ht="15.6" customHeight="1" x14ac:dyDescent="0.25">
      <c r="A94" s="938"/>
      <c r="B94" s="38">
        <v>4</v>
      </c>
      <c r="C94" s="8" t="str">
        <f t="shared" si="6"/>
        <v xml:space="preserve"> </v>
      </c>
      <c r="D94" s="1297">
        <v>0</v>
      </c>
      <c r="E94" s="1297"/>
      <c r="F94" s="65">
        <f t="shared" si="7"/>
        <v>0</v>
      </c>
      <c r="G94" s="132">
        <v>0</v>
      </c>
      <c r="H94" s="125">
        <f t="shared" si="8"/>
        <v>0</v>
      </c>
      <c r="I94" s="685">
        <f t="shared" si="9"/>
        <v>0</v>
      </c>
      <c r="J94" s="685">
        <f t="shared" si="11"/>
        <v>0</v>
      </c>
      <c r="K94" s="686">
        <f t="shared" si="10"/>
        <v>0</v>
      </c>
      <c r="L94" s="665"/>
    </row>
    <row r="95" spans="1:12" ht="15.6" customHeight="1" x14ac:dyDescent="0.25">
      <c r="A95" s="938"/>
      <c r="B95" s="38">
        <v>5</v>
      </c>
      <c r="C95" s="8" t="str">
        <f t="shared" si="6"/>
        <v xml:space="preserve"> </v>
      </c>
      <c r="D95" s="1297">
        <v>0</v>
      </c>
      <c r="E95" s="1297"/>
      <c r="F95" s="65">
        <f t="shared" si="7"/>
        <v>0</v>
      </c>
      <c r="G95" s="132">
        <v>0</v>
      </c>
      <c r="H95" s="125">
        <f t="shared" si="8"/>
        <v>0</v>
      </c>
      <c r="I95" s="685">
        <f t="shared" si="9"/>
        <v>0</v>
      </c>
      <c r="J95" s="685">
        <f t="shared" si="11"/>
        <v>0</v>
      </c>
      <c r="K95" s="686">
        <f t="shared" si="10"/>
        <v>0</v>
      </c>
      <c r="L95" s="665"/>
    </row>
    <row r="96" spans="1:12" ht="15.6" customHeight="1" x14ac:dyDescent="0.25">
      <c r="A96" s="938"/>
      <c r="B96" s="38">
        <v>6</v>
      </c>
      <c r="C96" s="8" t="str">
        <f t="shared" si="6"/>
        <v xml:space="preserve"> </v>
      </c>
      <c r="D96" s="1297">
        <v>0</v>
      </c>
      <c r="E96" s="1297"/>
      <c r="F96" s="65">
        <f t="shared" si="7"/>
        <v>0</v>
      </c>
      <c r="G96" s="132">
        <v>0</v>
      </c>
      <c r="H96" s="125">
        <f t="shared" si="8"/>
        <v>0</v>
      </c>
      <c r="I96" s="685">
        <f t="shared" si="9"/>
        <v>0</v>
      </c>
      <c r="J96" s="685">
        <f t="shared" si="11"/>
        <v>0</v>
      </c>
      <c r="K96" s="686">
        <f t="shared" si="10"/>
        <v>0</v>
      </c>
      <c r="L96" s="665"/>
    </row>
    <row r="97" spans="1:12" ht="4.9000000000000004" customHeight="1" x14ac:dyDescent="0.25">
      <c r="A97" s="939"/>
      <c r="B97" s="70"/>
      <c r="C97" s="14"/>
      <c r="D97" s="56"/>
      <c r="E97" s="57"/>
      <c r="F97" s="72"/>
      <c r="G97" s="21"/>
      <c r="H97" s="20"/>
      <c r="I97" s="371"/>
      <c r="J97" s="685">
        <f t="shared" si="11"/>
        <v>0</v>
      </c>
      <c r="K97" s="692"/>
      <c r="L97" s="346"/>
    </row>
    <row r="98" spans="1:12" ht="15.6" customHeight="1" x14ac:dyDescent="0.25">
      <c r="A98" s="940"/>
      <c r="B98" s="128" t="s">
        <v>46</v>
      </c>
      <c r="C98" s="128"/>
      <c r="D98" s="76"/>
      <c r="E98" s="77"/>
      <c r="F98" s="105"/>
      <c r="G98" s="131"/>
      <c r="H98" s="129"/>
      <c r="I98" s="693">
        <f>SUM(I91:I97)</f>
        <v>0</v>
      </c>
      <c r="J98" s="693">
        <f>SUM(J91:J97)</f>
        <v>0</v>
      </c>
      <c r="K98" s="694">
        <f>SUM(K91:K97)</f>
        <v>0</v>
      </c>
      <c r="L98" s="107"/>
    </row>
    <row r="99" spans="1:12" ht="15.6" customHeight="1" x14ac:dyDescent="0.25">
      <c r="A99" s="939"/>
      <c r="B99" s="36"/>
      <c r="C99" s="36"/>
      <c r="D99" s="1351" t="s">
        <v>43</v>
      </c>
      <c r="E99" s="1351"/>
      <c r="F99" s="126"/>
      <c r="G99" s="47"/>
      <c r="H99" s="101"/>
      <c r="I99" s="275" t="s">
        <v>4</v>
      </c>
      <c r="J99" s="52" t="s">
        <v>5</v>
      </c>
      <c r="K99" s="933"/>
      <c r="L99" s="370"/>
    </row>
    <row r="100" spans="1:12" ht="15.6" customHeight="1" x14ac:dyDescent="0.25">
      <c r="A100" s="939"/>
      <c r="B100" s="1315" t="s">
        <v>744</v>
      </c>
      <c r="C100" s="1316"/>
      <c r="D100" s="1351"/>
      <c r="E100" s="1351"/>
      <c r="F100" s="112" t="s">
        <v>1</v>
      </c>
      <c r="G100" s="47"/>
      <c r="H100" s="52" t="s">
        <v>3</v>
      </c>
      <c r="I100" s="275" t="s">
        <v>7</v>
      </c>
      <c r="J100" s="52" t="s">
        <v>8</v>
      </c>
      <c r="K100" s="352" t="s">
        <v>59</v>
      </c>
      <c r="L100" s="358"/>
    </row>
    <row r="101" spans="1:12" ht="15.6" customHeight="1" x14ac:dyDescent="0.25">
      <c r="A101" s="939"/>
      <c r="B101" s="1315"/>
      <c r="C101" s="1316"/>
      <c r="D101" s="60"/>
      <c r="E101" s="61"/>
      <c r="F101" s="39"/>
      <c r="G101" s="47"/>
      <c r="H101" s="53"/>
      <c r="I101" s="51"/>
      <c r="J101" s="53"/>
      <c r="K101" s="692"/>
      <c r="L101" s="346"/>
    </row>
    <row r="102" spans="1:12" ht="15.6" customHeight="1" x14ac:dyDescent="0.25">
      <c r="A102" s="938"/>
      <c r="B102" s="38">
        <v>1</v>
      </c>
      <c r="C102" s="1093">
        <f>C17</f>
        <v>0</v>
      </c>
      <c r="D102" s="1297">
        <v>0</v>
      </c>
      <c r="E102" s="1297"/>
      <c r="F102" s="65">
        <f>D102*12</f>
        <v>0</v>
      </c>
      <c r="G102" s="47"/>
      <c r="H102" s="371">
        <f>H17*1.03</f>
        <v>0</v>
      </c>
      <c r="I102" s="685">
        <f>H102*D102</f>
        <v>0</v>
      </c>
      <c r="J102" s="685">
        <f>IF(I102=0, -6104*D102) + (H102*D102*0.219)+(6104*D102)</f>
        <v>0</v>
      </c>
      <c r="K102" s="686">
        <f>+I102+J102</f>
        <v>0</v>
      </c>
      <c r="L102" s="348"/>
    </row>
    <row r="103" spans="1:12" ht="15.6" customHeight="1" x14ac:dyDescent="0.25">
      <c r="A103" s="938"/>
      <c r="B103" s="38">
        <v>2</v>
      </c>
      <c r="C103" s="8" t="str">
        <f>C18</f>
        <v xml:space="preserve"> </v>
      </c>
      <c r="D103" s="1297">
        <v>0</v>
      </c>
      <c r="E103" s="1297"/>
      <c r="F103" s="65">
        <f>D103*12</f>
        <v>0</v>
      </c>
      <c r="G103" s="47"/>
      <c r="H103" s="371">
        <f>H18*1.03</f>
        <v>0</v>
      </c>
      <c r="I103" s="685">
        <f>H103*D103</f>
        <v>0</v>
      </c>
      <c r="J103" s="685">
        <f t="shared" ref="J103:J104" si="12">IF(I103=0, -6104*D103) + (H103*D103*0.219)+(6104*D103)</f>
        <v>0</v>
      </c>
      <c r="K103" s="686">
        <f>+I103+J103</f>
        <v>0</v>
      </c>
      <c r="L103" s="348"/>
    </row>
    <row r="104" spans="1:12" ht="15.6" customHeight="1" x14ac:dyDescent="0.25">
      <c r="A104" s="938"/>
      <c r="B104" s="38">
        <v>3</v>
      </c>
      <c r="C104" s="8" t="str">
        <f>C19</f>
        <v xml:space="preserve"> </v>
      </c>
      <c r="D104" s="1297">
        <v>0</v>
      </c>
      <c r="E104" s="1297"/>
      <c r="F104" s="65">
        <f>D104*12</f>
        <v>0</v>
      </c>
      <c r="G104" s="47"/>
      <c r="H104" s="371">
        <f>H19*1.03</f>
        <v>0</v>
      </c>
      <c r="I104" s="685">
        <f>H104*D104</f>
        <v>0</v>
      </c>
      <c r="J104" s="685">
        <f t="shared" si="12"/>
        <v>0</v>
      </c>
      <c r="K104" s="686">
        <f>+I104+J104</f>
        <v>0</v>
      </c>
      <c r="L104" s="348"/>
    </row>
    <row r="105" spans="1:12" ht="15.6" customHeight="1" x14ac:dyDescent="0.25">
      <c r="A105" s="942"/>
      <c r="B105" s="128" t="s">
        <v>745</v>
      </c>
      <c r="C105" s="128"/>
      <c r="D105" s="76"/>
      <c r="E105" s="77"/>
      <c r="F105" s="105"/>
      <c r="G105" s="131"/>
      <c r="H105" s="129"/>
      <c r="I105" s="693">
        <f>SUM(I102:I104)</f>
        <v>0</v>
      </c>
      <c r="J105" s="693">
        <f>SUM(J102:J104)</f>
        <v>0</v>
      </c>
      <c r="K105" s="694">
        <f>SUM(K102:K104)</f>
        <v>0</v>
      </c>
      <c r="L105" s="107"/>
    </row>
    <row r="106" spans="1:12" ht="15.6" customHeight="1" x14ac:dyDescent="0.25">
      <c r="A106" s="941"/>
      <c r="B106" s="36"/>
      <c r="C106" s="36"/>
      <c r="D106" s="1351" t="s">
        <v>43</v>
      </c>
      <c r="E106" s="1351"/>
      <c r="F106" s="126"/>
      <c r="G106" s="47"/>
      <c r="H106" s="101"/>
      <c r="I106" s="275" t="s">
        <v>4</v>
      </c>
      <c r="J106" s="52" t="s">
        <v>5</v>
      </c>
      <c r="K106" s="933"/>
      <c r="L106" s="370"/>
    </row>
    <row r="107" spans="1:12" ht="15.6" customHeight="1" x14ac:dyDescent="0.25">
      <c r="A107" s="941"/>
      <c r="B107" s="1329" t="s">
        <v>746</v>
      </c>
      <c r="C107" s="1330"/>
      <c r="D107" s="1351"/>
      <c r="E107" s="1351"/>
      <c r="F107" s="112" t="s">
        <v>1</v>
      </c>
      <c r="G107" s="47"/>
      <c r="H107" s="66" t="s">
        <v>3</v>
      </c>
      <c r="I107" s="275" t="s">
        <v>7</v>
      </c>
      <c r="J107" s="52" t="s">
        <v>8</v>
      </c>
      <c r="K107" s="352" t="s">
        <v>59</v>
      </c>
      <c r="L107" s="358"/>
    </row>
    <row r="108" spans="1:12" ht="15.6" customHeight="1" x14ac:dyDescent="0.25">
      <c r="A108" s="941"/>
      <c r="B108" s="1329"/>
      <c r="C108" s="1330"/>
      <c r="D108" s="60"/>
      <c r="E108" s="61"/>
      <c r="F108" s="39"/>
      <c r="G108" s="47"/>
      <c r="H108" s="53"/>
      <c r="I108" s="51"/>
      <c r="J108" s="53"/>
      <c r="K108" s="692"/>
      <c r="L108" s="346"/>
    </row>
    <row r="109" spans="1:12" ht="15.6" customHeight="1" x14ac:dyDescent="0.25">
      <c r="A109" s="938"/>
      <c r="B109" s="38">
        <v>1</v>
      </c>
      <c r="C109" s="8" t="str">
        <f>C24</f>
        <v xml:space="preserve"> </v>
      </c>
      <c r="D109" s="1297">
        <v>0</v>
      </c>
      <c r="E109" s="1297"/>
      <c r="F109" s="65">
        <f>D109*12</f>
        <v>0</v>
      </c>
      <c r="G109" s="47"/>
      <c r="H109" s="125">
        <f>H24*1.03</f>
        <v>0</v>
      </c>
      <c r="I109" s="685">
        <f>H109*D109</f>
        <v>0</v>
      </c>
      <c r="J109" s="685">
        <f>IF(I109=0, -6104*D109) + (H109*D109*0.2751)+(6104*D109)</f>
        <v>0</v>
      </c>
      <c r="K109" s="686">
        <f>+I109+J109</f>
        <v>0</v>
      </c>
      <c r="L109" s="348"/>
    </row>
    <row r="110" spans="1:12" ht="15.6" customHeight="1" x14ac:dyDescent="0.25">
      <c r="A110" s="938"/>
      <c r="B110" s="38">
        <v>2</v>
      </c>
      <c r="C110" s="8" t="str">
        <f>C25</f>
        <v xml:space="preserve"> </v>
      </c>
      <c r="D110" s="1297">
        <v>0</v>
      </c>
      <c r="E110" s="1297"/>
      <c r="F110" s="65">
        <f>D110*12</f>
        <v>0</v>
      </c>
      <c r="G110" s="47"/>
      <c r="H110" s="125">
        <f>H25*1.03</f>
        <v>0</v>
      </c>
      <c r="I110" s="685">
        <f>H110*D110</f>
        <v>0</v>
      </c>
      <c r="J110" s="685">
        <f t="shared" ref="J110:J112" si="13">IF(I110=0, -6104*D110) + (H110*D110*0.2751)+(6104*D110)</f>
        <v>0</v>
      </c>
      <c r="K110" s="686">
        <f>+I110+J110</f>
        <v>0</v>
      </c>
      <c r="L110" s="348"/>
    </row>
    <row r="111" spans="1:12" ht="15.6" customHeight="1" x14ac:dyDescent="0.25">
      <c r="A111" s="938"/>
      <c r="B111" s="38">
        <v>3</v>
      </c>
      <c r="C111" s="8" t="str">
        <f>C26</f>
        <v xml:space="preserve"> </v>
      </c>
      <c r="D111" s="1297">
        <v>0</v>
      </c>
      <c r="E111" s="1297"/>
      <c r="F111" s="65">
        <f>D111*12</f>
        <v>0</v>
      </c>
      <c r="G111" s="47"/>
      <c r="H111" s="125">
        <f>H26*1.03</f>
        <v>0</v>
      </c>
      <c r="I111" s="685">
        <f>H111*D111</f>
        <v>0</v>
      </c>
      <c r="J111" s="685">
        <f t="shared" si="13"/>
        <v>0</v>
      </c>
      <c r="K111" s="686">
        <f>+I111+J111</f>
        <v>0</v>
      </c>
      <c r="L111" s="348"/>
    </row>
    <row r="112" spans="1:12" ht="15.6" customHeight="1" x14ac:dyDescent="0.25">
      <c r="A112" s="938"/>
      <c r="B112" s="38">
        <v>4</v>
      </c>
      <c r="C112" s="8" t="str">
        <f>C27</f>
        <v xml:space="preserve"> </v>
      </c>
      <c r="D112" s="1297">
        <v>0</v>
      </c>
      <c r="E112" s="1297"/>
      <c r="F112" s="65">
        <f>D112*12</f>
        <v>0</v>
      </c>
      <c r="G112" s="47"/>
      <c r="H112" s="125">
        <f>H27*1.03</f>
        <v>0</v>
      </c>
      <c r="I112" s="685">
        <f>H112*D112</f>
        <v>0</v>
      </c>
      <c r="J112" s="685">
        <f t="shared" si="13"/>
        <v>0</v>
      </c>
      <c r="K112" s="686">
        <f>+I112+J112</f>
        <v>0</v>
      </c>
      <c r="L112" s="348"/>
    </row>
    <row r="113" spans="1:12" ht="15.6" customHeight="1" x14ac:dyDescent="0.25">
      <c r="A113" s="942"/>
      <c r="B113" s="128" t="s">
        <v>747</v>
      </c>
      <c r="C113" s="128"/>
      <c r="D113" s="1335" t="s">
        <v>33</v>
      </c>
      <c r="E113" s="1336"/>
      <c r="F113" s="131"/>
      <c r="G113" s="131"/>
      <c r="H113" s="129"/>
      <c r="I113" s="693">
        <f>SUM(I109:I112)</f>
        <v>0</v>
      </c>
      <c r="J113" s="693">
        <f>SUM(J109:J112)</f>
        <v>0</v>
      </c>
      <c r="K113" s="694">
        <f>SUM(K109:K112)</f>
        <v>0</v>
      </c>
      <c r="L113" s="107"/>
    </row>
    <row r="114" spans="1:12" ht="15.6" customHeight="1" x14ac:dyDescent="0.25">
      <c r="A114" s="939"/>
      <c r="B114" s="36"/>
      <c r="C114" s="36"/>
      <c r="D114" s="1331" t="s">
        <v>667</v>
      </c>
      <c r="E114" s="1332"/>
      <c r="F114" s="126"/>
      <c r="G114" s="63"/>
      <c r="H114" s="101"/>
      <c r="I114" s="275" t="s">
        <v>4</v>
      </c>
      <c r="J114" s="52" t="s">
        <v>5</v>
      </c>
      <c r="K114" s="933"/>
      <c r="L114" s="370"/>
    </row>
    <row r="115" spans="1:12" ht="15.6" customHeight="1" x14ac:dyDescent="0.25">
      <c r="A115" s="939"/>
      <c r="B115" s="926" t="s">
        <v>668</v>
      </c>
      <c r="C115" s="925"/>
      <c r="D115" s="1333"/>
      <c r="E115" s="1334"/>
      <c r="F115" s="696" t="s">
        <v>1</v>
      </c>
      <c r="G115" s="62"/>
      <c r="H115" s="66" t="s">
        <v>3</v>
      </c>
      <c r="I115" s="275" t="s">
        <v>7</v>
      </c>
      <c r="J115" s="52" t="s">
        <v>8</v>
      </c>
      <c r="K115" s="352" t="s">
        <v>59</v>
      </c>
      <c r="L115" s="358"/>
    </row>
    <row r="116" spans="1:12" ht="15.6" customHeight="1" x14ac:dyDescent="0.25">
      <c r="A116" s="939"/>
      <c r="B116" s="111"/>
      <c r="C116" s="38"/>
      <c r="D116" s="1333"/>
      <c r="E116" s="1334"/>
      <c r="F116" s="39"/>
      <c r="G116" s="62"/>
      <c r="H116" s="53"/>
      <c r="I116" s="53"/>
      <c r="J116" s="53"/>
      <c r="K116" s="349"/>
      <c r="L116" s="331"/>
    </row>
    <row r="117" spans="1:12" ht="15.6" customHeight="1" x14ac:dyDescent="0.25">
      <c r="A117" s="938"/>
      <c r="B117" s="38">
        <v>1</v>
      </c>
      <c r="C117" s="8" t="str">
        <f>C32</f>
        <v xml:space="preserve"> </v>
      </c>
      <c r="D117" s="1317">
        <v>0</v>
      </c>
      <c r="E117" s="1317"/>
      <c r="F117" s="684">
        <f>D117*12</f>
        <v>0</v>
      </c>
      <c r="G117" s="62"/>
      <c r="H117" s="125">
        <f>H32*1.03</f>
        <v>0</v>
      </c>
      <c r="I117" s="1053">
        <f>H117*D117</f>
        <v>0</v>
      </c>
      <c r="J117" s="685">
        <f>IF(D117 = 0, -1701) + (I117*0.0865)+1701</f>
        <v>0</v>
      </c>
      <c r="K117" s="686">
        <f>+I117+J117</f>
        <v>0</v>
      </c>
      <c r="L117" s="348"/>
    </row>
    <row r="118" spans="1:12" ht="15.6" customHeight="1" x14ac:dyDescent="0.25">
      <c r="A118" s="938"/>
      <c r="B118" s="38">
        <v>2</v>
      </c>
      <c r="C118" s="8" t="str">
        <f>C33</f>
        <v xml:space="preserve"> </v>
      </c>
      <c r="D118" s="1317">
        <v>0</v>
      </c>
      <c r="E118" s="1317"/>
      <c r="F118" s="684">
        <f>D118*12</f>
        <v>0</v>
      </c>
      <c r="G118" s="122"/>
      <c r="H118" s="125">
        <f>H33*1.03</f>
        <v>0</v>
      </c>
      <c r="I118" s="1053">
        <f>H118*D118</f>
        <v>0</v>
      </c>
      <c r="J118" s="685">
        <f>IF(D118 = 0, -1701) + (I118*0.0865)+1701</f>
        <v>0</v>
      </c>
      <c r="K118" s="686">
        <f>+I118+J118</f>
        <v>0</v>
      </c>
      <c r="L118" s="348"/>
    </row>
    <row r="119" spans="1:12" ht="15.6" customHeight="1" x14ac:dyDescent="0.25">
      <c r="A119" s="938"/>
      <c r="B119" s="111" t="s">
        <v>669</v>
      </c>
      <c r="C119" s="130"/>
      <c r="D119" s="920"/>
      <c r="E119" s="921"/>
      <c r="F119" s="921"/>
      <c r="G119" s="62"/>
      <c r="H119" s="62"/>
      <c r="I119" s="924" t="s">
        <v>33</v>
      </c>
      <c r="J119" s="924"/>
      <c r="K119" s="924"/>
      <c r="L119" s="346"/>
    </row>
    <row r="120" spans="1:12" ht="15.6" customHeight="1" x14ac:dyDescent="0.25">
      <c r="A120" s="938"/>
      <c r="B120" s="38">
        <v>3</v>
      </c>
      <c r="C120" s="8" t="str">
        <f>C35</f>
        <v xml:space="preserve"> </v>
      </c>
      <c r="D120" s="920"/>
      <c r="E120" s="921"/>
      <c r="F120" s="921"/>
      <c r="G120" s="62"/>
      <c r="H120" s="62"/>
      <c r="I120" s="699">
        <v>0</v>
      </c>
      <c r="J120" s="685">
        <f>I120*0.0865</f>
        <v>0</v>
      </c>
      <c r="K120" s="686">
        <f>+I120+J120</f>
        <v>0</v>
      </c>
      <c r="L120" s="348"/>
    </row>
    <row r="121" spans="1:12" ht="15.6" customHeight="1" x14ac:dyDescent="0.25">
      <c r="A121" s="938"/>
      <c r="B121" s="38">
        <v>4</v>
      </c>
      <c r="C121" s="8">
        <f>C36</f>
        <v>0</v>
      </c>
      <c r="D121" s="1300" t="s">
        <v>33</v>
      </c>
      <c r="E121" s="1301"/>
      <c r="F121" s="701"/>
      <c r="G121" s="64"/>
      <c r="H121" s="64"/>
      <c r="I121" s="699">
        <v>0</v>
      </c>
      <c r="J121" s="685">
        <f>I121*0.0865</f>
        <v>0</v>
      </c>
      <c r="K121" s="686">
        <f>+I121+J121</f>
        <v>0</v>
      </c>
      <c r="L121" s="348"/>
    </row>
    <row r="122" spans="1:12" ht="15.6" customHeight="1" x14ac:dyDescent="0.25">
      <c r="A122" s="942"/>
      <c r="B122" s="128" t="s">
        <v>58</v>
      </c>
      <c r="C122" s="128"/>
      <c r="D122" s="76"/>
      <c r="E122" s="77"/>
      <c r="F122" s="131"/>
      <c r="G122" s="131"/>
      <c r="H122" s="129"/>
      <c r="I122" s="18">
        <f>SUM(I117:I121)</f>
        <v>0</v>
      </c>
      <c r="J122" s="18">
        <f>SUM(J117:J121)</f>
        <v>0</v>
      </c>
      <c r="K122" s="18">
        <f>SUM(K117:K121)</f>
        <v>0</v>
      </c>
      <c r="L122" s="107"/>
    </row>
    <row r="123" spans="1:12" ht="4.9000000000000004" customHeight="1" x14ac:dyDescent="0.25">
      <c r="A123" s="939"/>
      <c r="B123" s="36"/>
      <c r="C123" s="36"/>
      <c r="D123" s="58"/>
      <c r="E123" s="59"/>
      <c r="F123" s="62"/>
      <c r="G123" s="48"/>
      <c r="H123" s="51"/>
      <c r="I123" s="19"/>
      <c r="J123" s="19"/>
      <c r="K123" s="19"/>
      <c r="L123" s="346"/>
    </row>
    <row r="124" spans="1:12" ht="15.6" customHeight="1" x14ac:dyDescent="0.25">
      <c r="A124" s="939"/>
      <c r="B124" s="36"/>
      <c r="C124" s="36"/>
      <c r="D124" s="1298" t="s">
        <v>48</v>
      </c>
      <c r="E124" s="1299"/>
      <c r="F124" s="62"/>
      <c r="G124" s="49" t="s">
        <v>2</v>
      </c>
      <c r="H124" s="52" t="s">
        <v>9</v>
      </c>
      <c r="I124" s="275" t="s">
        <v>4</v>
      </c>
      <c r="J124" s="52" t="s">
        <v>5</v>
      </c>
      <c r="K124" s="933"/>
      <c r="L124" s="370"/>
    </row>
    <row r="125" spans="1:12" ht="15.6" customHeight="1" x14ac:dyDescent="0.25">
      <c r="A125" s="939"/>
      <c r="B125" s="38"/>
      <c r="C125" s="38"/>
      <c r="D125" s="1298"/>
      <c r="E125" s="1299"/>
      <c r="F125" s="62"/>
      <c r="G125" s="37" t="s">
        <v>10</v>
      </c>
      <c r="H125" s="52"/>
      <c r="I125" s="275" t="s">
        <v>7</v>
      </c>
      <c r="J125" s="52" t="s">
        <v>8</v>
      </c>
      <c r="K125" s="1055" t="s">
        <v>59</v>
      </c>
      <c r="L125" s="358"/>
    </row>
    <row r="126" spans="1:12" ht="15.6" customHeight="1" x14ac:dyDescent="0.25">
      <c r="A126" s="939"/>
      <c r="B126" s="111" t="s">
        <v>11</v>
      </c>
      <c r="C126" s="38"/>
      <c r="D126" s="60"/>
      <c r="E126" s="61"/>
      <c r="F126" s="62"/>
      <c r="G126" s="50"/>
      <c r="H126" s="53"/>
      <c r="I126" s="53"/>
      <c r="J126" s="53"/>
      <c r="K126" s="20"/>
      <c r="L126" s="346"/>
    </row>
    <row r="127" spans="1:12" ht="15.6" customHeight="1" x14ac:dyDescent="0.25">
      <c r="A127" s="938"/>
      <c r="B127" s="38">
        <v>1</v>
      </c>
      <c r="C127" s="38" t="s">
        <v>12</v>
      </c>
      <c r="D127" s="1354">
        <v>0</v>
      </c>
      <c r="E127" s="1354"/>
      <c r="F127" s="62"/>
      <c r="G127" s="115">
        <v>0</v>
      </c>
      <c r="H127" s="54">
        <v>0</v>
      </c>
      <c r="I127" s="25">
        <f>(+D127+G127)*H127</f>
        <v>0</v>
      </c>
      <c r="J127" s="25">
        <v>0</v>
      </c>
      <c r="K127" s="25">
        <f>+I127+J127</f>
        <v>0</v>
      </c>
      <c r="L127" s="348"/>
    </row>
    <row r="128" spans="1:12" ht="15.6" customHeight="1" x14ac:dyDescent="0.25">
      <c r="A128" s="938"/>
      <c r="B128" s="38">
        <v>2</v>
      </c>
      <c r="C128" s="38" t="s">
        <v>12</v>
      </c>
      <c r="D128" s="1354">
        <v>0</v>
      </c>
      <c r="E128" s="1354"/>
      <c r="F128" s="62"/>
      <c r="G128" s="115">
        <v>0</v>
      </c>
      <c r="H128" s="54">
        <v>0</v>
      </c>
      <c r="I128" s="25">
        <f>(+D128+G128)*H128</f>
        <v>0</v>
      </c>
      <c r="J128" s="25">
        <v>0</v>
      </c>
      <c r="K128" s="25">
        <f>+I128+J128</f>
        <v>0</v>
      </c>
      <c r="L128" s="348"/>
    </row>
    <row r="129" spans="1:12" ht="15.6" customHeight="1" x14ac:dyDescent="0.25">
      <c r="A129" s="938"/>
      <c r="B129" s="38">
        <v>3</v>
      </c>
      <c r="C129" s="38" t="s">
        <v>54</v>
      </c>
      <c r="D129" s="1354">
        <v>0</v>
      </c>
      <c r="E129" s="1354"/>
      <c r="F129" s="62"/>
      <c r="G129" s="115">
        <v>0</v>
      </c>
      <c r="H129" s="54">
        <v>0</v>
      </c>
      <c r="I129" s="25">
        <f>(+D129+G129)*H129</f>
        <v>0</v>
      </c>
      <c r="J129" s="25">
        <v>0</v>
      </c>
      <c r="K129" s="25">
        <f>+I129+J129</f>
        <v>0</v>
      </c>
      <c r="L129" s="348"/>
    </row>
    <row r="130" spans="1:12" ht="15.6" customHeight="1" x14ac:dyDescent="0.25">
      <c r="A130" s="938"/>
      <c r="B130" s="38">
        <v>4</v>
      </c>
      <c r="C130" s="38" t="s">
        <v>13</v>
      </c>
      <c r="D130" s="1354">
        <v>0</v>
      </c>
      <c r="E130" s="1354"/>
      <c r="F130" s="62"/>
      <c r="G130" s="372">
        <v>0</v>
      </c>
      <c r="H130" s="54">
        <v>0</v>
      </c>
      <c r="I130" s="25">
        <f>(+D130+G130)*H130</f>
        <v>0</v>
      </c>
      <c r="J130" s="25">
        <v>0</v>
      </c>
      <c r="K130" s="25">
        <f>+I130+J130</f>
        <v>0</v>
      </c>
      <c r="L130" s="348"/>
    </row>
    <row r="131" spans="1:12" ht="15.6" customHeight="1" x14ac:dyDescent="0.25">
      <c r="A131" s="938"/>
      <c r="B131" s="38"/>
      <c r="C131" s="38"/>
      <c r="D131" s="103"/>
      <c r="E131" s="102"/>
      <c r="F131" s="122"/>
      <c r="G131" s="67" t="s">
        <v>51</v>
      </c>
      <c r="H131" s="106" t="s">
        <v>2</v>
      </c>
      <c r="I131" s="106" t="s">
        <v>44</v>
      </c>
      <c r="J131" s="134" t="s">
        <v>45</v>
      </c>
      <c r="K131" s="74"/>
      <c r="L131" s="347"/>
    </row>
    <row r="132" spans="1:12" ht="15.6" customHeight="1" x14ac:dyDescent="0.25">
      <c r="A132" s="938"/>
      <c r="B132" s="38">
        <v>5</v>
      </c>
      <c r="C132" s="38" t="s">
        <v>14</v>
      </c>
      <c r="D132" s="339"/>
      <c r="E132" s="339"/>
      <c r="F132" s="341"/>
      <c r="G132" s="133" t="s">
        <v>33</v>
      </c>
      <c r="H132" s="419" t="s">
        <v>33</v>
      </c>
      <c r="I132" s="100">
        <v>0</v>
      </c>
      <c r="J132" s="104">
        <v>0</v>
      </c>
      <c r="K132" s="25">
        <f>+I132+J132</f>
        <v>0</v>
      </c>
      <c r="L132" s="348"/>
    </row>
    <row r="133" spans="1:12" ht="15.6" customHeight="1" x14ac:dyDescent="0.25">
      <c r="A133" s="938"/>
      <c r="B133" s="38">
        <v>6</v>
      </c>
      <c r="C133" s="38" t="s">
        <v>14</v>
      </c>
      <c r="D133" s="339"/>
      <c r="E133" s="339"/>
      <c r="F133" s="341"/>
      <c r="G133" s="133" t="s">
        <v>33</v>
      </c>
      <c r="H133" s="133" t="s">
        <v>33</v>
      </c>
      <c r="I133" s="100">
        <v>0</v>
      </c>
      <c r="J133" s="104">
        <v>0</v>
      </c>
      <c r="K133" s="25">
        <f>+I133+J133</f>
        <v>0</v>
      </c>
      <c r="L133" s="348"/>
    </row>
    <row r="134" spans="1:12" ht="3.6" customHeight="1" x14ac:dyDescent="0.25">
      <c r="A134" s="939"/>
      <c r="B134" s="38"/>
      <c r="C134" s="38"/>
      <c r="D134" s="340"/>
      <c r="E134" s="340"/>
      <c r="F134" s="342"/>
      <c r="G134" s="59"/>
      <c r="H134" s="51"/>
      <c r="I134" s="51"/>
      <c r="J134" s="51"/>
      <c r="K134" s="353"/>
      <c r="L134" s="346"/>
    </row>
    <row r="135" spans="1:12" ht="15.6" customHeight="1" x14ac:dyDescent="0.25">
      <c r="A135" s="942"/>
      <c r="B135" s="128" t="s">
        <v>35</v>
      </c>
      <c r="C135" s="128"/>
      <c r="D135" s="76"/>
      <c r="E135" s="77"/>
      <c r="F135" s="46"/>
      <c r="G135" s="131"/>
      <c r="H135" s="129"/>
      <c r="I135" s="18">
        <f>SUM(I127:I134)</f>
        <v>0</v>
      </c>
      <c r="J135" s="16">
        <f>SUM(J127:J134)</f>
        <v>0</v>
      </c>
      <c r="K135" s="351">
        <f>SUM(K127:K134)</f>
        <v>0</v>
      </c>
      <c r="L135" s="107"/>
    </row>
    <row r="136" spans="1:12" ht="6" customHeight="1" x14ac:dyDescent="0.25">
      <c r="A136" s="939"/>
      <c r="B136" s="70"/>
      <c r="C136" s="70"/>
      <c r="D136" s="78"/>
      <c r="E136" s="79"/>
      <c r="F136" s="70"/>
      <c r="G136" s="20"/>
      <c r="H136" s="20"/>
      <c r="I136" s="20"/>
      <c r="J136" s="70"/>
      <c r="K136" s="78"/>
      <c r="L136" s="346"/>
    </row>
    <row r="137" spans="1:12" ht="15.6" customHeight="1" x14ac:dyDescent="0.25">
      <c r="A137" s="942"/>
      <c r="B137" s="128" t="s">
        <v>36</v>
      </c>
      <c r="C137" s="128"/>
      <c r="D137" s="76"/>
      <c r="E137" s="77"/>
      <c r="F137" s="128"/>
      <c r="G137" s="131"/>
      <c r="H137" s="129"/>
      <c r="I137" s="18">
        <f>+I98+I105+I113+I135+I122+J135</f>
        <v>0</v>
      </c>
      <c r="J137" s="18">
        <f>+J98+J105+J113+J122+J127+J128+J129+J130</f>
        <v>0</v>
      </c>
      <c r="K137" s="351">
        <f>+K98+K105+K113+K135+K122</f>
        <v>0</v>
      </c>
      <c r="L137" s="464"/>
    </row>
    <row r="138" spans="1:12" ht="15.6" customHeight="1" x14ac:dyDescent="0.25">
      <c r="A138" s="943"/>
      <c r="B138" s="81" t="s">
        <v>49</v>
      </c>
      <c r="C138" s="38"/>
      <c r="D138" s="11"/>
      <c r="E138" s="11"/>
      <c r="F138" s="11"/>
      <c r="G138" s="11"/>
      <c r="H138" s="11"/>
      <c r="I138" s="11"/>
      <c r="J138" s="11"/>
      <c r="K138" s="364"/>
      <c r="L138" s="358"/>
    </row>
    <row r="139" spans="1:12" ht="15.6" customHeight="1" x14ac:dyDescent="0.25">
      <c r="A139" s="944"/>
      <c r="B139" s="38">
        <v>1</v>
      </c>
      <c r="C139" s="8" t="s">
        <v>33</v>
      </c>
      <c r="D139" s="1313"/>
      <c r="E139" s="1313"/>
      <c r="F139" s="1313"/>
      <c r="G139" s="1313"/>
      <c r="H139" s="1313"/>
      <c r="I139" s="1313"/>
      <c r="J139" s="1314"/>
      <c r="K139" s="365">
        <v>0</v>
      </c>
      <c r="L139" s="348"/>
    </row>
    <row r="140" spans="1:12" ht="15.6" customHeight="1" x14ac:dyDescent="0.25">
      <c r="A140" s="945"/>
      <c r="B140" s="128" t="s">
        <v>50</v>
      </c>
      <c r="C140" s="128"/>
      <c r="D140" s="128"/>
      <c r="E140" s="128"/>
      <c r="F140" s="128"/>
      <c r="G140" s="128"/>
      <c r="H140" s="82"/>
      <c r="I140" s="82"/>
      <c r="J140" s="82"/>
      <c r="K140" s="351">
        <f>SUM(K139:K139)</f>
        <v>0</v>
      </c>
      <c r="L140" s="107"/>
    </row>
    <row r="141" spans="1:12" ht="15.6" customHeight="1" x14ac:dyDescent="0.25">
      <c r="A141" s="944"/>
      <c r="B141" s="111" t="s">
        <v>34</v>
      </c>
      <c r="C141" s="38"/>
      <c r="D141" s="38"/>
      <c r="E141" s="38"/>
      <c r="F141" s="38"/>
      <c r="G141" s="38"/>
      <c r="H141" s="38"/>
      <c r="I141" s="99"/>
      <c r="J141" s="11"/>
      <c r="K141" s="364"/>
      <c r="L141" s="358"/>
    </row>
    <row r="142" spans="1:12" ht="15.6" customHeight="1" x14ac:dyDescent="0.25">
      <c r="A142" s="944"/>
      <c r="B142" s="38">
        <v>1</v>
      </c>
      <c r="C142" s="38" t="s">
        <v>60</v>
      </c>
      <c r="D142" s="1392" t="s">
        <v>33</v>
      </c>
      <c r="E142" s="1392"/>
      <c r="F142" s="1392"/>
      <c r="G142" s="1392"/>
      <c r="H142" s="1392"/>
      <c r="I142" s="1392"/>
      <c r="J142" s="1393"/>
      <c r="K142" s="365">
        <v>0</v>
      </c>
      <c r="L142" s="348"/>
    </row>
    <row r="143" spans="1:12" ht="15.6" customHeight="1" x14ac:dyDescent="0.25">
      <c r="A143" s="946" t="s">
        <v>33</v>
      </c>
      <c r="B143" s="38">
        <v>2</v>
      </c>
      <c r="C143" s="38" t="s">
        <v>400</v>
      </c>
      <c r="D143" s="1311"/>
      <c r="E143" s="1311"/>
      <c r="F143" s="1311"/>
      <c r="G143" s="1311"/>
      <c r="H143" s="1311"/>
      <c r="I143" s="1311"/>
      <c r="J143" s="1312"/>
      <c r="K143" s="365">
        <v>0</v>
      </c>
      <c r="L143" s="348"/>
    </row>
    <row r="144" spans="1:12" ht="15.6" customHeight="1" x14ac:dyDescent="0.25">
      <c r="A144" s="945"/>
      <c r="B144" s="128" t="s">
        <v>37</v>
      </c>
      <c r="C144" s="128"/>
      <c r="D144" s="128"/>
      <c r="E144" s="128"/>
      <c r="F144" s="128"/>
      <c r="G144" s="128"/>
      <c r="H144" s="82"/>
      <c r="I144" s="82"/>
      <c r="J144" s="82"/>
      <c r="K144" s="351">
        <f>SUM(K142:K143)</f>
        <v>0</v>
      </c>
      <c r="L144" s="107"/>
    </row>
    <row r="145" spans="1:12" ht="15.6" customHeight="1" x14ac:dyDescent="0.25">
      <c r="A145" s="944"/>
      <c r="B145" s="111" t="s">
        <v>15</v>
      </c>
      <c r="C145" s="38"/>
      <c r="D145" s="1318"/>
      <c r="E145" s="1318"/>
      <c r="F145" s="1318"/>
      <c r="G145" s="1318"/>
      <c r="H145" s="1318"/>
      <c r="I145" s="1318"/>
      <c r="J145" s="1319"/>
      <c r="K145" s="364"/>
      <c r="L145" s="358"/>
    </row>
    <row r="146" spans="1:12" ht="15.6" customHeight="1" x14ac:dyDescent="0.25">
      <c r="A146" s="944"/>
      <c r="B146" s="38">
        <v>1</v>
      </c>
      <c r="C146" s="38" t="s">
        <v>16</v>
      </c>
      <c r="D146" s="1320"/>
      <c r="E146" s="1320"/>
      <c r="F146" s="1320"/>
      <c r="G146" s="1320"/>
      <c r="H146" s="1320"/>
      <c r="I146" s="1320"/>
      <c r="J146" s="1321"/>
      <c r="K146" s="365">
        <v>0</v>
      </c>
      <c r="L146" s="348"/>
    </row>
    <row r="147" spans="1:12" ht="15.6" customHeight="1" x14ac:dyDescent="0.25">
      <c r="A147" s="944"/>
      <c r="B147" s="38">
        <v>2</v>
      </c>
      <c r="C147" s="38" t="s">
        <v>17</v>
      </c>
      <c r="D147" s="1304" t="s">
        <v>33</v>
      </c>
      <c r="E147" s="1304"/>
      <c r="F147" s="1304"/>
      <c r="G147" s="1304"/>
      <c r="H147" s="1304"/>
      <c r="I147" s="1304"/>
      <c r="J147" s="1305"/>
      <c r="K147" s="365">
        <v>0</v>
      </c>
      <c r="L147" s="348"/>
    </row>
    <row r="148" spans="1:12" ht="15.6" customHeight="1" x14ac:dyDescent="0.25">
      <c r="A148" s="944"/>
      <c r="B148" s="38">
        <v>3</v>
      </c>
      <c r="C148" s="38" t="s">
        <v>18</v>
      </c>
      <c r="D148" s="1304" t="s">
        <v>33</v>
      </c>
      <c r="E148" s="1304"/>
      <c r="F148" s="1304"/>
      <c r="G148" s="1304"/>
      <c r="H148" s="1304"/>
      <c r="I148" s="1304"/>
      <c r="J148" s="1305"/>
      <c r="K148" s="365">
        <v>0</v>
      </c>
      <c r="L148" s="348"/>
    </row>
    <row r="149" spans="1:12" ht="15.6" customHeight="1" x14ac:dyDescent="0.25">
      <c r="A149" s="944"/>
      <c r="B149" s="38">
        <v>4</v>
      </c>
      <c r="C149" s="38" t="s">
        <v>19</v>
      </c>
      <c r="D149" s="1304" t="s">
        <v>33</v>
      </c>
      <c r="E149" s="1304"/>
      <c r="F149" s="1304"/>
      <c r="G149" s="1304"/>
      <c r="H149" s="1304"/>
      <c r="I149" s="1304"/>
      <c r="J149" s="1305"/>
      <c r="K149" s="365">
        <v>0</v>
      </c>
      <c r="L149" s="348"/>
    </row>
    <row r="150" spans="1:12" ht="15.6" customHeight="1" x14ac:dyDescent="0.25">
      <c r="A150" s="945"/>
      <c r="B150" s="128" t="s">
        <v>38</v>
      </c>
      <c r="C150" s="128"/>
      <c r="D150" s="128"/>
      <c r="E150" s="128"/>
      <c r="F150" s="128"/>
      <c r="G150" s="128"/>
      <c r="H150" s="82"/>
      <c r="I150" s="82"/>
      <c r="J150" s="313"/>
      <c r="K150" s="351">
        <f>SUM(K146:K149)</f>
        <v>0</v>
      </c>
      <c r="L150" s="107"/>
    </row>
    <row r="151" spans="1:12" ht="15.6" customHeight="1" x14ac:dyDescent="0.25">
      <c r="A151" s="944"/>
      <c r="B151" s="111" t="s">
        <v>20</v>
      </c>
      <c r="C151" s="38"/>
      <c r="D151" s="1306" t="s">
        <v>324</v>
      </c>
      <c r="E151" s="1306"/>
      <c r="F151" s="1306"/>
      <c r="G151" s="1306"/>
      <c r="H151" s="1306"/>
      <c r="I151" s="1306"/>
      <c r="J151" s="1307"/>
      <c r="K151" s="354"/>
      <c r="L151" s="358"/>
    </row>
    <row r="152" spans="1:12" ht="15.6" customHeight="1" x14ac:dyDescent="0.25">
      <c r="A152" s="944"/>
      <c r="B152" s="948">
        <v>1</v>
      </c>
      <c r="C152" s="948" t="s">
        <v>670</v>
      </c>
      <c r="D152" s="1320" t="s">
        <v>33</v>
      </c>
      <c r="E152" s="1320"/>
      <c r="F152" s="1320"/>
      <c r="G152" s="1320"/>
      <c r="H152" s="1320"/>
      <c r="I152" s="1320"/>
      <c r="J152" s="1321"/>
      <c r="K152" s="365">
        <v>0</v>
      </c>
      <c r="L152" s="348"/>
    </row>
    <row r="153" spans="1:12" ht="15.6" customHeight="1" x14ac:dyDescent="0.25">
      <c r="A153" s="944"/>
      <c r="B153" s="948">
        <v>2</v>
      </c>
      <c r="C153" s="948" t="s">
        <v>358</v>
      </c>
      <c r="D153" s="1304" t="s">
        <v>33</v>
      </c>
      <c r="E153" s="1304"/>
      <c r="F153" s="1304"/>
      <c r="G153" s="1304"/>
      <c r="H153" s="1304"/>
      <c r="I153" s="1304"/>
      <c r="J153" s="1305"/>
      <c r="K153" s="365">
        <v>0</v>
      </c>
      <c r="L153" s="348"/>
    </row>
    <row r="154" spans="1:12" ht="15.6" customHeight="1" x14ac:dyDescent="0.25">
      <c r="A154" s="944"/>
      <c r="B154" s="948">
        <v>3</v>
      </c>
      <c r="C154" s="948" t="s">
        <v>738</v>
      </c>
      <c r="D154" s="1304" t="s">
        <v>33</v>
      </c>
      <c r="E154" s="1304"/>
      <c r="F154" s="1304"/>
      <c r="G154" s="1304"/>
      <c r="H154" s="1304"/>
      <c r="I154" s="1304"/>
      <c r="J154" s="1305"/>
      <c r="K154" s="365">
        <v>0</v>
      </c>
      <c r="L154" s="348"/>
    </row>
    <row r="155" spans="1:12" ht="15.6" customHeight="1" x14ac:dyDescent="0.25">
      <c r="A155" s="944"/>
      <c r="B155" s="948">
        <v>4</v>
      </c>
      <c r="C155" s="948" t="s">
        <v>21</v>
      </c>
      <c r="D155" s="1304" t="s">
        <v>33</v>
      </c>
      <c r="E155" s="1304"/>
      <c r="F155" s="1304"/>
      <c r="G155" s="1304"/>
      <c r="H155" s="1304"/>
      <c r="I155" s="1304"/>
      <c r="J155" s="1305"/>
      <c r="K155" s="365">
        <v>0</v>
      </c>
      <c r="L155" s="348"/>
    </row>
    <row r="156" spans="1:12" ht="15.6" customHeight="1" x14ac:dyDescent="0.25">
      <c r="A156" s="944"/>
      <c r="B156" s="948">
        <v>5</v>
      </c>
      <c r="C156" s="948" t="s">
        <v>22</v>
      </c>
      <c r="D156" s="1304" t="s">
        <v>33</v>
      </c>
      <c r="E156" s="1304"/>
      <c r="F156" s="1304"/>
      <c r="G156" s="1304"/>
      <c r="H156" s="1304"/>
      <c r="I156" s="1304"/>
      <c r="J156" s="1305"/>
      <c r="K156" s="365">
        <v>0</v>
      </c>
      <c r="L156" s="348"/>
    </row>
    <row r="157" spans="1:12" ht="15.6" customHeight="1" x14ac:dyDescent="0.25">
      <c r="A157" s="944"/>
      <c r="B157" s="948">
        <v>6</v>
      </c>
      <c r="C157" s="948" t="s">
        <v>328</v>
      </c>
      <c r="D157" s="1304" t="s">
        <v>33</v>
      </c>
      <c r="E157" s="1304"/>
      <c r="F157" s="1304"/>
      <c r="G157" s="1304"/>
      <c r="H157" s="1304"/>
      <c r="I157" s="1304"/>
      <c r="J157" s="1305"/>
      <c r="K157" s="365">
        <v>0</v>
      </c>
      <c r="L157" s="348"/>
    </row>
    <row r="158" spans="1:12" ht="15.6" customHeight="1" x14ac:dyDescent="0.25">
      <c r="A158" s="932"/>
      <c r="B158" s="948">
        <v>7</v>
      </c>
      <c r="C158" s="950" t="s">
        <v>23</v>
      </c>
      <c r="D158" s="1304" t="s">
        <v>33</v>
      </c>
      <c r="E158" s="1304"/>
      <c r="F158" s="1304"/>
      <c r="G158" s="1304"/>
      <c r="H158" s="1304"/>
      <c r="I158" s="1304"/>
      <c r="J158" s="1305"/>
      <c r="K158" s="365">
        <v>0</v>
      </c>
      <c r="L158" s="348"/>
    </row>
    <row r="159" spans="1:12" ht="15.6" customHeight="1" x14ac:dyDescent="0.25">
      <c r="A159" s="932"/>
      <c r="B159" s="948">
        <v>8</v>
      </c>
      <c r="C159" s="950" t="s">
        <v>24</v>
      </c>
      <c r="D159" s="1304"/>
      <c r="E159" s="1304"/>
      <c r="F159" s="1304"/>
      <c r="G159" s="1304"/>
      <c r="H159" s="1304"/>
      <c r="I159" s="1304"/>
      <c r="J159" s="1305"/>
      <c r="K159" s="365">
        <v>0</v>
      </c>
      <c r="L159" s="348"/>
    </row>
    <row r="160" spans="1:12" ht="15.6" customHeight="1" x14ac:dyDescent="0.25">
      <c r="A160" s="947" t="s">
        <v>33</v>
      </c>
      <c r="B160" s="948">
        <v>9</v>
      </c>
      <c r="C160" s="948" t="s">
        <v>19</v>
      </c>
      <c r="D160" s="1349" t="s">
        <v>33</v>
      </c>
      <c r="E160" s="1349"/>
      <c r="F160" s="1349"/>
      <c r="G160" s="1349"/>
      <c r="H160" s="1349"/>
      <c r="I160" s="1349"/>
      <c r="J160" s="1350"/>
      <c r="K160" s="365">
        <v>0</v>
      </c>
      <c r="L160" s="348"/>
    </row>
    <row r="161" spans="1:12" ht="15.6" customHeight="1" x14ac:dyDescent="0.25">
      <c r="A161" s="944"/>
      <c r="B161" s="113" t="s">
        <v>41</v>
      </c>
      <c r="C161" s="128"/>
      <c r="D161" s="128"/>
      <c r="E161" s="128"/>
      <c r="F161" s="128"/>
      <c r="G161" s="128"/>
      <c r="H161" s="82"/>
      <c r="I161" s="82"/>
      <c r="J161" s="82"/>
      <c r="K161" s="351">
        <f>SUM(K152:K160)</f>
        <v>0</v>
      </c>
      <c r="L161" s="107"/>
    </row>
    <row r="162" spans="1:12" ht="9.6" customHeight="1" x14ac:dyDescent="0.25">
      <c r="A162" s="949"/>
      <c r="B162" s="38"/>
      <c r="C162" s="38"/>
      <c r="D162" s="38"/>
      <c r="E162" s="38"/>
      <c r="F162" s="38"/>
      <c r="G162" s="38"/>
      <c r="H162" s="11"/>
      <c r="I162" s="11"/>
      <c r="J162" s="11"/>
      <c r="K162" s="364"/>
      <c r="L162" s="359"/>
    </row>
    <row r="163" spans="1:12" ht="15.6" customHeight="1" x14ac:dyDescent="0.25">
      <c r="A163" s="949" t="s">
        <v>33</v>
      </c>
      <c r="B163" s="113" t="s">
        <v>40</v>
      </c>
      <c r="C163" s="128"/>
      <c r="D163" s="128"/>
      <c r="E163" s="128"/>
      <c r="F163" s="128"/>
      <c r="G163" s="128"/>
      <c r="H163" s="82"/>
      <c r="I163" s="82"/>
      <c r="J163" s="82"/>
      <c r="K163" s="351">
        <f>+K137+K140+K144+K150+K161</f>
        <v>0</v>
      </c>
      <c r="L163" s="107"/>
    </row>
    <row r="164" spans="1:12" ht="10.15" customHeight="1" thickBot="1" x14ac:dyDescent="0.3">
      <c r="A164" s="949"/>
      <c r="B164" s="36"/>
      <c r="C164" s="36"/>
      <c r="D164" s="36"/>
      <c r="E164" s="36"/>
      <c r="F164" s="36"/>
      <c r="G164" s="36"/>
      <c r="H164" s="13"/>
      <c r="I164" s="10"/>
      <c r="J164" s="10"/>
      <c r="K164" s="353"/>
      <c r="L164" s="346"/>
    </row>
    <row r="165" spans="1:12" ht="15.6" customHeight="1" thickBot="1" x14ac:dyDescent="0.3">
      <c r="A165" s="949"/>
      <c r="B165" s="114" t="s">
        <v>25</v>
      </c>
      <c r="C165" s="84"/>
      <c r="D165" s="85"/>
      <c r="E165" s="86" t="s">
        <v>26</v>
      </c>
      <c r="F165" s="465">
        <v>0</v>
      </c>
      <c r="G165" s="22"/>
      <c r="H165" s="84" t="s">
        <v>39</v>
      </c>
      <c r="I165" s="22">
        <f>+K163-K140-K150</f>
        <v>0</v>
      </c>
      <c r="J165" s="87"/>
      <c r="K165" s="366">
        <f>F165*I165</f>
        <v>0</v>
      </c>
      <c r="L165" s="348">
        <v>0</v>
      </c>
    </row>
    <row r="166" spans="1:12" ht="10.9" customHeight="1" x14ac:dyDescent="0.25">
      <c r="A166" s="42"/>
      <c r="B166" s="88"/>
      <c r="C166" s="88"/>
      <c r="D166" s="88"/>
      <c r="E166" s="88"/>
      <c r="F166" s="88"/>
      <c r="G166" s="88"/>
      <c r="H166" s="93"/>
      <c r="I166" s="23"/>
      <c r="J166" s="23"/>
      <c r="K166" s="367"/>
      <c r="L166" s="361"/>
    </row>
    <row r="167" spans="1:12" ht="15.6" customHeight="1" x14ac:dyDescent="0.25">
      <c r="A167" s="42"/>
      <c r="B167" s="113" t="s">
        <v>42</v>
      </c>
      <c r="C167" s="128"/>
      <c r="D167" s="128"/>
      <c r="E167" s="128"/>
      <c r="F167" s="128"/>
      <c r="G167" s="128"/>
      <c r="H167" s="82"/>
      <c r="I167" s="82"/>
      <c r="J167" s="82"/>
      <c r="K167" s="368">
        <f>+K163+K165</f>
        <v>0</v>
      </c>
      <c r="L167" s="109">
        <f>+L163+L165</f>
        <v>0</v>
      </c>
    </row>
    <row r="168" spans="1:12" ht="15.6" customHeight="1" x14ac:dyDescent="0.25">
      <c r="A168" s="42"/>
      <c r="B168" s="91"/>
      <c r="C168" s="91"/>
      <c r="D168" s="91"/>
      <c r="E168" s="91"/>
      <c r="F168" s="91"/>
      <c r="G168" s="91"/>
      <c r="H168" s="91"/>
      <c r="I168" s="91"/>
      <c r="J168" s="110" t="s">
        <v>52</v>
      </c>
      <c r="K168" s="1326">
        <f>+K167+L167</f>
        <v>0</v>
      </c>
      <c r="L168" s="1327"/>
    </row>
    <row r="169" spans="1:12" s="495" customFormat="1" x14ac:dyDescent="0.25">
      <c r="A169" s="94" t="s">
        <v>27</v>
      </c>
      <c r="B169" s="1322" t="s">
        <v>33</v>
      </c>
      <c r="C169" s="1322"/>
      <c r="D169" s="1322"/>
      <c r="E169" s="1322"/>
      <c r="F169" s="1322"/>
      <c r="G169" s="1322"/>
      <c r="H169" s="1322"/>
      <c r="I169" s="1322"/>
      <c r="J169" s="1322"/>
      <c r="K169" s="1322"/>
      <c r="L169" s="1323"/>
    </row>
    <row r="170" spans="1:12" s="495" customFormat="1" ht="38.450000000000003" customHeight="1" x14ac:dyDescent="0.25">
      <c r="A170" s="92"/>
      <c r="B170" s="1324"/>
      <c r="C170" s="1324"/>
      <c r="D170" s="1324"/>
      <c r="E170" s="1324"/>
      <c r="F170" s="1324"/>
      <c r="G170" s="1324"/>
      <c r="H170" s="1324"/>
      <c r="I170" s="1324"/>
      <c r="J170" s="1324"/>
      <c r="K170" s="1324"/>
      <c r="L170" s="1325"/>
    </row>
    <row r="172" spans="1:12" ht="51" customHeight="1" x14ac:dyDescent="0.25">
      <c r="A172" s="1386" t="s">
        <v>634</v>
      </c>
      <c r="B172" s="1387"/>
      <c r="C172" s="119" t="s">
        <v>57</v>
      </c>
      <c r="D172" s="1310" t="s">
        <v>53</v>
      </c>
      <c r="E172" s="1310"/>
      <c r="F172" s="1310"/>
      <c r="G172" s="1388">
        <f>G1</f>
        <v>0</v>
      </c>
      <c r="H172" s="1388"/>
      <c r="I172" s="1389"/>
      <c r="J172" s="120" t="s">
        <v>56</v>
      </c>
      <c r="K172" s="1390">
        <f>K1</f>
        <v>0</v>
      </c>
      <c r="L172" s="1391"/>
    </row>
    <row r="173" spans="1:12" ht="33.6" customHeight="1" x14ac:dyDescent="0.25">
      <c r="A173" s="344" t="s">
        <v>0</v>
      </c>
      <c r="B173" s="1397">
        <f>B2</f>
        <v>0</v>
      </c>
      <c r="C173" s="1398"/>
      <c r="D173" s="1398"/>
      <c r="E173" s="1398"/>
      <c r="F173" s="1399"/>
      <c r="G173" s="1394" t="s">
        <v>489</v>
      </c>
      <c r="H173" s="1395"/>
      <c r="I173" s="1396"/>
      <c r="J173" s="678" t="s">
        <v>28</v>
      </c>
      <c r="K173" s="679">
        <f>K87+1</f>
        <v>2021</v>
      </c>
      <c r="L173" s="492" t="s">
        <v>33</v>
      </c>
    </row>
    <row r="174" spans="1:12" ht="47.45" customHeight="1" x14ac:dyDescent="0.25">
      <c r="A174" s="343" t="s">
        <v>487</v>
      </c>
      <c r="B174" s="1400"/>
      <c r="C174" s="1401"/>
      <c r="D174" s="1296" t="s">
        <v>29</v>
      </c>
      <c r="E174" s="1296"/>
      <c r="F174" s="462" t="s">
        <v>1</v>
      </c>
      <c r="G174" s="463" t="s">
        <v>30</v>
      </c>
      <c r="H174" s="677" t="s">
        <v>3</v>
      </c>
      <c r="I174" s="55" t="s">
        <v>31</v>
      </c>
      <c r="J174" s="55" t="s">
        <v>32</v>
      </c>
      <c r="K174" s="362" t="s">
        <v>59</v>
      </c>
      <c r="L174" s="345"/>
    </row>
    <row r="175" spans="1:12" ht="15.6" customHeight="1" x14ac:dyDescent="0.25">
      <c r="A175" s="1294"/>
      <c r="B175" s="68"/>
      <c r="C175" s="68"/>
      <c r="D175" s="1302" t="s">
        <v>33</v>
      </c>
      <c r="E175" s="1302"/>
      <c r="F175" s="71"/>
      <c r="G175" s="71" t="s">
        <v>33</v>
      </c>
      <c r="H175" s="73"/>
      <c r="I175" s="73" t="s">
        <v>33</v>
      </c>
      <c r="J175" s="73" t="s">
        <v>33</v>
      </c>
      <c r="K175" s="363"/>
      <c r="L175" s="369"/>
    </row>
    <row r="176" spans="1:12" ht="15.6" customHeight="1" x14ac:dyDescent="0.25">
      <c r="A176" s="1294"/>
      <c r="B176" s="69" t="s">
        <v>47</v>
      </c>
      <c r="C176" s="38"/>
      <c r="D176" s="60"/>
      <c r="E176" s="61"/>
      <c r="F176" s="50"/>
      <c r="G176" s="50"/>
      <c r="H176" s="53"/>
      <c r="I176" s="53"/>
      <c r="J176" s="53"/>
      <c r="K176" s="349"/>
      <c r="L176" s="331"/>
    </row>
    <row r="177" spans="1:12" ht="15.6" customHeight="1" x14ac:dyDescent="0.25">
      <c r="A177" s="938"/>
      <c r="B177" s="38">
        <v>1</v>
      </c>
      <c r="C177" s="1089" t="str">
        <f t="shared" ref="C177:C182" si="14">C6</f>
        <v xml:space="preserve"> </v>
      </c>
      <c r="D177" s="1297">
        <v>0</v>
      </c>
      <c r="E177" s="1297"/>
      <c r="F177" s="65">
        <f t="shared" ref="F177:F182" si="15">D177*9</f>
        <v>0</v>
      </c>
      <c r="G177" s="132">
        <v>0</v>
      </c>
      <c r="H177" s="125">
        <f t="shared" ref="H177:H182" si="16">H91*1.03</f>
        <v>0</v>
      </c>
      <c r="I177" s="685">
        <f t="shared" ref="I177:I182" si="17">H177*D177+H177/9*G177</f>
        <v>0</v>
      </c>
      <c r="J177" s="685">
        <f>IF(I177=0, -6104*D177) + (H177*D177*0.219)+(6104*D177)+(H177/9*G177*0.219)</f>
        <v>0</v>
      </c>
      <c r="K177" s="686">
        <f t="shared" ref="K177:K182" si="18">+I177+J177</f>
        <v>0</v>
      </c>
      <c r="L177" s="665"/>
    </row>
    <row r="178" spans="1:12" ht="15.6" customHeight="1" x14ac:dyDescent="0.25">
      <c r="A178" s="938"/>
      <c r="B178" s="38">
        <v>2</v>
      </c>
      <c r="C178" s="8" t="str">
        <f t="shared" si="14"/>
        <v xml:space="preserve"> </v>
      </c>
      <c r="D178" s="1297">
        <v>0</v>
      </c>
      <c r="E178" s="1297"/>
      <c r="F178" s="65">
        <f t="shared" si="15"/>
        <v>0</v>
      </c>
      <c r="G178" s="132">
        <v>0</v>
      </c>
      <c r="H178" s="125">
        <f t="shared" si="16"/>
        <v>0</v>
      </c>
      <c r="I178" s="685">
        <f t="shared" si="17"/>
        <v>0</v>
      </c>
      <c r="J178" s="685">
        <f t="shared" ref="J178:J183" si="19">IF(I178=0, -6104*D178) + (H178*D178*0.219)+(6104*D178)+(H178/9*G178*0.219)</f>
        <v>0</v>
      </c>
      <c r="K178" s="686">
        <f t="shared" si="18"/>
        <v>0</v>
      </c>
      <c r="L178" s="665"/>
    </row>
    <row r="179" spans="1:12" ht="15.6" customHeight="1" x14ac:dyDescent="0.25">
      <c r="A179" s="938"/>
      <c r="B179" s="38">
        <v>3</v>
      </c>
      <c r="C179" s="8" t="str">
        <f t="shared" si="14"/>
        <v xml:space="preserve"> </v>
      </c>
      <c r="D179" s="1297">
        <v>0</v>
      </c>
      <c r="E179" s="1297"/>
      <c r="F179" s="65">
        <f t="shared" si="15"/>
        <v>0</v>
      </c>
      <c r="G179" s="132">
        <v>0</v>
      </c>
      <c r="H179" s="125">
        <f t="shared" si="16"/>
        <v>0</v>
      </c>
      <c r="I179" s="685">
        <f t="shared" si="17"/>
        <v>0</v>
      </c>
      <c r="J179" s="685">
        <f t="shared" si="19"/>
        <v>0</v>
      </c>
      <c r="K179" s="686">
        <f t="shared" si="18"/>
        <v>0</v>
      </c>
      <c r="L179" s="665"/>
    </row>
    <row r="180" spans="1:12" ht="15.6" customHeight="1" x14ac:dyDescent="0.25">
      <c r="A180" s="938"/>
      <c r="B180" s="38">
        <v>4</v>
      </c>
      <c r="C180" s="8" t="str">
        <f t="shared" si="14"/>
        <v xml:space="preserve"> </v>
      </c>
      <c r="D180" s="1297">
        <v>0</v>
      </c>
      <c r="E180" s="1297"/>
      <c r="F180" s="65">
        <f t="shared" si="15"/>
        <v>0</v>
      </c>
      <c r="G180" s="132">
        <v>0</v>
      </c>
      <c r="H180" s="125">
        <f t="shared" si="16"/>
        <v>0</v>
      </c>
      <c r="I180" s="685">
        <f t="shared" si="17"/>
        <v>0</v>
      </c>
      <c r="J180" s="685">
        <f t="shared" si="19"/>
        <v>0</v>
      </c>
      <c r="K180" s="686">
        <f t="shared" si="18"/>
        <v>0</v>
      </c>
      <c r="L180" s="665"/>
    </row>
    <row r="181" spans="1:12" ht="15.6" customHeight="1" x14ac:dyDescent="0.25">
      <c r="A181" s="938"/>
      <c r="B181" s="38">
        <v>5</v>
      </c>
      <c r="C181" s="8" t="str">
        <f t="shared" si="14"/>
        <v xml:space="preserve"> </v>
      </c>
      <c r="D181" s="1297">
        <v>0</v>
      </c>
      <c r="E181" s="1297"/>
      <c r="F181" s="65">
        <f t="shared" si="15"/>
        <v>0</v>
      </c>
      <c r="G181" s="132">
        <v>0</v>
      </c>
      <c r="H181" s="125">
        <f t="shared" si="16"/>
        <v>0</v>
      </c>
      <c r="I181" s="685">
        <f t="shared" si="17"/>
        <v>0</v>
      </c>
      <c r="J181" s="685">
        <f t="shared" si="19"/>
        <v>0</v>
      </c>
      <c r="K181" s="686">
        <f t="shared" si="18"/>
        <v>0</v>
      </c>
      <c r="L181" s="665"/>
    </row>
    <row r="182" spans="1:12" ht="15.6" customHeight="1" x14ac:dyDescent="0.25">
      <c r="A182" s="938"/>
      <c r="B182" s="38">
        <v>6</v>
      </c>
      <c r="C182" s="8" t="str">
        <f t="shared" si="14"/>
        <v xml:space="preserve"> </v>
      </c>
      <c r="D182" s="1297">
        <v>0</v>
      </c>
      <c r="E182" s="1297"/>
      <c r="F182" s="65">
        <f t="shared" si="15"/>
        <v>0</v>
      </c>
      <c r="G182" s="132">
        <v>0</v>
      </c>
      <c r="H182" s="125">
        <f t="shared" si="16"/>
        <v>0</v>
      </c>
      <c r="I182" s="685">
        <f t="shared" si="17"/>
        <v>0</v>
      </c>
      <c r="J182" s="685">
        <f t="shared" si="19"/>
        <v>0</v>
      </c>
      <c r="K182" s="686">
        <f t="shared" si="18"/>
        <v>0</v>
      </c>
      <c r="L182" s="665"/>
    </row>
    <row r="183" spans="1:12" ht="7.15" customHeight="1" x14ac:dyDescent="0.25">
      <c r="A183" s="939"/>
      <c r="B183" s="70"/>
      <c r="C183" s="14"/>
      <c r="D183" s="56"/>
      <c r="E183" s="57"/>
      <c r="F183" s="72"/>
      <c r="G183" s="21"/>
      <c r="H183" s="21"/>
      <c r="I183" s="371"/>
      <c r="J183" s="685">
        <f t="shared" si="19"/>
        <v>0</v>
      </c>
      <c r="K183" s="692"/>
      <c r="L183" s="346"/>
    </row>
    <row r="184" spans="1:12" ht="15.6" customHeight="1" x14ac:dyDescent="0.25">
      <c r="A184" s="940"/>
      <c r="B184" s="128" t="s">
        <v>46</v>
      </c>
      <c r="C184" s="128"/>
      <c r="D184" s="76"/>
      <c r="E184" s="77"/>
      <c r="F184" s="105"/>
      <c r="G184" s="131"/>
      <c r="H184" s="129"/>
      <c r="I184" s="693">
        <f>SUM(I177:I183)</f>
        <v>0</v>
      </c>
      <c r="J184" s="693">
        <f>SUM(J177:J183)</f>
        <v>0</v>
      </c>
      <c r="K184" s="694">
        <f>SUM(K177:K183)</f>
        <v>0</v>
      </c>
      <c r="L184" s="107"/>
    </row>
    <row r="185" spans="1:12" ht="15.6" customHeight="1" x14ac:dyDescent="0.25">
      <c r="A185" s="939"/>
      <c r="B185" s="36"/>
      <c r="C185" s="36"/>
      <c r="D185" s="1351" t="s">
        <v>43</v>
      </c>
      <c r="E185" s="1351"/>
      <c r="F185" s="126"/>
      <c r="G185" s="47"/>
      <c r="H185" s="101"/>
      <c r="I185" s="275" t="s">
        <v>4</v>
      </c>
      <c r="J185" s="52" t="s">
        <v>5</v>
      </c>
      <c r="K185" s="933"/>
      <c r="L185" s="370"/>
    </row>
    <row r="186" spans="1:12" ht="15.6" customHeight="1" x14ac:dyDescent="0.25">
      <c r="A186" s="939"/>
      <c r="B186" s="1315" t="s">
        <v>744</v>
      </c>
      <c r="C186" s="1316"/>
      <c r="D186" s="1351"/>
      <c r="E186" s="1351"/>
      <c r="F186" s="112" t="s">
        <v>1</v>
      </c>
      <c r="G186" s="47"/>
      <c r="H186" s="52" t="s">
        <v>3</v>
      </c>
      <c r="I186" s="275" t="s">
        <v>7</v>
      </c>
      <c r="J186" s="52" t="s">
        <v>8</v>
      </c>
      <c r="K186" s="352" t="s">
        <v>59</v>
      </c>
      <c r="L186" s="358"/>
    </row>
    <row r="187" spans="1:12" ht="15.6" customHeight="1" x14ac:dyDescent="0.25">
      <c r="A187" s="939"/>
      <c r="B187" s="1315"/>
      <c r="C187" s="1316"/>
      <c r="D187" s="60"/>
      <c r="E187" s="61"/>
      <c r="F187" s="39"/>
      <c r="G187" s="47"/>
      <c r="H187" s="53"/>
      <c r="I187" s="51"/>
      <c r="J187" s="53"/>
      <c r="K187" s="692"/>
      <c r="L187" s="346"/>
    </row>
    <row r="188" spans="1:12" ht="15.6" customHeight="1" x14ac:dyDescent="0.25">
      <c r="A188" s="938"/>
      <c r="B188" s="38">
        <v>1</v>
      </c>
      <c r="C188" s="1089">
        <f>C17</f>
        <v>0</v>
      </c>
      <c r="D188" s="1297">
        <v>0</v>
      </c>
      <c r="E188" s="1297"/>
      <c r="F188" s="65">
        <f>D188*12</f>
        <v>0</v>
      </c>
      <c r="G188" s="47"/>
      <c r="H188" s="125">
        <f>H102*1.03</f>
        <v>0</v>
      </c>
      <c r="I188" s="685">
        <f>H188*D188</f>
        <v>0</v>
      </c>
      <c r="J188" s="685">
        <f>IF(I188=0, -6104*D188) + (H188*D188*0.219)+(6104*D188)</f>
        <v>0</v>
      </c>
      <c r="K188" s="686">
        <f>+I188+J188</f>
        <v>0</v>
      </c>
      <c r="L188" s="348"/>
    </row>
    <row r="189" spans="1:12" ht="15.6" customHeight="1" x14ac:dyDescent="0.25">
      <c r="A189" s="938"/>
      <c r="B189" s="38">
        <v>2</v>
      </c>
      <c r="C189" s="8" t="str">
        <f>C18</f>
        <v xml:space="preserve"> </v>
      </c>
      <c r="D189" s="1297">
        <v>0</v>
      </c>
      <c r="E189" s="1297"/>
      <c r="F189" s="65">
        <f>D189*12</f>
        <v>0</v>
      </c>
      <c r="G189" s="47"/>
      <c r="H189" s="125">
        <f>H103*1.03</f>
        <v>0</v>
      </c>
      <c r="I189" s="685">
        <f>H189*D189</f>
        <v>0</v>
      </c>
      <c r="J189" s="685">
        <f t="shared" ref="J189:J190" si="20">IF(I189=0, -6104*D189) + (H189*D189*0.219)+(6104*D189)</f>
        <v>0</v>
      </c>
      <c r="K189" s="686">
        <f>+I189+J189</f>
        <v>0</v>
      </c>
      <c r="L189" s="348"/>
    </row>
    <row r="190" spans="1:12" ht="15.6" customHeight="1" x14ac:dyDescent="0.25">
      <c r="A190" s="938"/>
      <c r="B190" s="38">
        <v>3</v>
      </c>
      <c r="C190" s="8" t="str">
        <f>C19</f>
        <v xml:space="preserve"> </v>
      </c>
      <c r="D190" s="1297">
        <v>0</v>
      </c>
      <c r="E190" s="1297"/>
      <c r="F190" s="65">
        <f>D190*12</f>
        <v>0</v>
      </c>
      <c r="G190" s="47"/>
      <c r="H190" s="125">
        <f>H104*1.03</f>
        <v>0</v>
      </c>
      <c r="I190" s="685">
        <f>H190*D190</f>
        <v>0</v>
      </c>
      <c r="J190" s="685">
        <f t="shared" si="20"/>
        <v>0</v>
      </c>
      <c r="K190" s="686">
        <f>+I190+J190</f>
        <v>0</v>
      </c>
      <c r="L190" s="348"/>
    </row>
    <row r="191" spans="1:12" ht="15.6" customHeight="1" x14ac:dyDescent="0.25">
      <c r="A191" s="942"/>
      <c r="B191" s="128" t="s">
        <v>745</v>
      </c>
      <c r="C191" s="128"/>
      <c r="D191" s="76"/>
      <c r="E191" s="77"/>
      <c r="F191" s="105"/>
      <c r="G191" s="131"/>
      <c r="H191" s="129"/>
      <c r="I191" s="693">
        <f>SUM(I188:I190)</f>
        <v>0</v>
      </c>
      <c r="J191" s="693">
        <f>SUM(J188:J190)</f>
        <v>0</v>
      </c>
      <c r="K191" s="694">
        <f>SUM(K188:K190)</f>
        <v>0</v>
      </c>
      <c r="L191" s="107"/>
    </row>
    <row r="192" spans="1:12" ht="15.6" customHeight="1" x14ac:dyDescent="0.25">
      <c r="A192" s="941"/>
      <c r="B192" s="36"/>
      <c r="C192" s="36"/>
      <c r="D192" s="1351" t="s">
        <v>43</v>
      </c>
      <c r="E192" s="1351"/>
      <c r="F192" s="126"/>
      <c r="G192" s="47"/>
      <c r="H192" s="101"/>
      <c r="I192" s="275" t="s">
        <v>4</v>
      </c>
      <c r="J192" s="52" t="s">
        <v>5</v>
      </c>
      <c r="K192" s="933"/>
      <c r="L192" s="370"/>
    </row>
    <row r="193" spans="1:12" ht="15.6" customHeight="1" x14ac:dyDescent="0.25">
      <c r="A193" s="941"/>
      <c r="B193" s="1329" t="s">
        <v>746</v>
      </c>
      <c r="C193" s="1330"/>
      <c r="D193" s="1351"/>
      <c r="E193" s="1351"/>
      <c r="F193" s="112" t="s">
        <v>1</v>
      </c>
      <c r="G193" s="47"/>
      <c r="H193" s="66" t="s">
        <v>3</v>
      </c>
      <c r="I193" s="275" t="s">
        <v>7</v>
      </c>
      <c r="J193" s="52" t="s">
        <v>8</v>
      </c>
      <c r="K193" s="352" t="s">
        <v>59</v>
      </c>
      <c r="L193" s="358"/>
    </row>
    <row r="194" spans="1:12" ht="15.6" customHeight="1" x14ac:dyDescent="0.25">
      <c r="A194" s="941"/>
      <c r="B194" s="1329"/>
      <c r="C194" s="1330"/>
      <c r="D194" s="60"/>
      <c r="E194" s="61"/>
      <c r="F194" s="39"/>
      <c r="G194" s="47"/>
      <c r="H194" s="53"/>
      <c r="I194" s="51"/>
      <c r="J194" s="53"/>
      <c r="K194" s="692"/>
      <c r="L194" s="346"/>
    </row>
    <row r="195" spans="1:12" ht="15.6" customHeight="1" x14ac:dyDescent="0.25">
      <c r="A195" s="938"/>
      <c r="B195" s="38">
        <v>1</v>
      </c>
      <c r="C195" s="8" t="str">
        <f>C24</f>
        <v xml:space="preserve"> </v>
      </c>
      <c r="D195" s="1297">
        <v>0</v>
      </c>
      <c r="E195" s="1297"/>
      <c r="F195" s="65">
        <f>D195*12</f>
        <v>0</v>
      </c>
      <c r="G195" s="47"/>
      <c r="H195" s="125">
        <f>H109*1.03</f>
        <v>0</v>
      </c>
      <c r="I195" s="685">
        <f>H195*D195</f>
        <v>0</v>
      </c>
      <c r="J195" s="685">
        <f>IF(I195=0, -6104*D195) + (H195*D195*0.2751)+(6104*D195)</f>
        <v>0</v>
      </c>
      <c r="K195" s="686">
        <f>+I195+J195</f>
        <v>0</v>
      </c>
      <c r="L195" s="348"/>
    </row>
    <row r="196" spans="1:12" ht="15.6" customHeight="1" x14ac:dyDescent="0.25">
      <c r="A196" s="938"/>
      <c r="B196" s="38">
        <v>2</v>
      </c>
      <c r="C196" s="8" t="str">
        <f>C25</f>
        <v xml:space="preserve"> </v>
      </c>
      <c r="D196" s="1297">
        <v>0</v>
      </c>
      <c r="E196" s="1297"/>
      <c r="F196" s="65">
        <f>D196*12</f>
        <v>0</v>
      </c>
      <c r="G196" s="47"/>
      <c r="H196" s="125">
        <f>H110*1.03</f>
        <v>0</v>
      </c>
      <c r="I196" s="685">
        <f>H196*D196</f>
        <v>0</v>
      </c>
      <c r="J196" s="685">
        <f t="shared" ref="J196:J198" si="21">IF(I196=0, -6104*D196) + (H196*D196*0.2751)+(6104*D196)</f>
        <v>0</v>
      </c>
      <c r="K196" s="686">
        <f>+I196+J196</f>
        <v>0</v>
      </c>
      <c r="L196" s="348"/>
    </row>
    <row r="197" spans="1:12" ht="15.6" customHeight="1" x14ac:dyDescent="0.25">
      <c r="A197" s="938"/>
      <c r="B197" s="38">
        <v>3</v>
      </c>
      <c r="C197" s="8" t="str">
        <f>C26</f>
        <v xml:space="preserve"> </v>
      </c>
      <c r="D197" s="1297">
        <v>0</v>
      </c>
      <c r="E197" s="1297"/>
      <c r="F197" s="65">
        <f>D197*12</f>
        <v>0</v>
      </c>
      <c r="G197" s="47"/>
      <c r="H197" s="125">
        <f>H111*1.03</f>
        <v>0</v>
      </c>
      <c r="I197" s="685">
        <f>H197*D197</f>
        <v>0</v>
      </c>
      <c r="J197" s="685">
        <f t="shared" si="21"/>
        <v>0</v>
      </c>
      <c r="K197" s="686">
        <f>+I197+J197</f>
        <v>0</v>
      </c>
      <c r="L197" s="348"/>
    </row>
    <row r="198" spans="1:12" ht="15.6" customHeight="1" x14ac:dyDescent="0.25">
      <c r="A198" s="938"/>
      <c r="B198" s="38">
        <v>4</v>
      </c>
      <c r="C198" s="8" t="str">
        <f>C27</f>
        <v xml:space="preserve"> </v>
      </c>
      <c r="D198" s="1297">
        <v>0</v>
      </c>
      <c r="E198" s="1297"/>
      <c r="F198" s="65">
        <f>D198*12</f>
        <v>0</v>
      </c>
      <c r="G198" s="47"/>
      <c r="H198" s="125">
        <f>H112*1.03</f>
        <v>0</v>
      </c>
      <c r="I198" s="685">
        <f>H198*D198</f>
        <v>0</v>
      </c>
      <c r="J198" s="685">
        <f t="shared" si="21"/>
        <v>0</v>
      </c>
      <c r="K198" s="686">
        <f>+I198+J198</f>
        <v>0</v>
      </c>
      <c r="L198" s="348"/>
    </row>
    <row r="199" spans="1:12" ht="15.6" customHeight="1" x14ac:dyDescent="0.25">
      <c r="A199" s="942"/>
      <c r="B199" s="128" t="s">
        <v>747</v>
      </c>
      <c r="C199" s="128"/>
      <c r="D199" s="1335" t="s">
        <v>33</v>
      </c>
      <c r="E199" s="1336"/>
      <c r="F199" s="131"/>
      <c r="G199" s="131"/>
      <c r="H199" s="129"/>
      <c r="I199" s="693">
        <f>SUM(I195:I198)</f>
        <v>0</v>
      </c>
      <c r="J199" s="693">
        <f>SUM(J195:J198)</f>
        <v>0</v>
      </c>
      <c r="K199" s="694">
        <f>SUM(K195:K198)</f>
        <v>0</v>
      </c>
      <c r="L199" s="107"/>
    </row>
    <row r="200" spans="1:12" ht="15.6" customHeight="1" x14ac:dyDescent="0.25">
      <c r="A200" s="939"/>
      <c r="B200" s="36"/>
      <c r="C200" s="36"/>
      <c r="D200" s="1331" t="s">
        <v>667</v>
      </c>
      <c r="E200" s="1332"/>
      <c r="F200" s="126"/>
      <c r="G200" s="63"/>
      <c r="H200" s="101"/>
      <c r="I200" s="275" t="s">
        <v>4</v>
      </c>
      <c r="J200" s="52" t="s">
        <v>5</v>
      </c>
      <c r="K200" s="933"/>
      <c r="L200" s="370"/>
    </row>
    <row r="201" spans="1:12" ht="15.6" customHeight="1" x14ac:dyDescent="0.25">
      <c r="A201" s="939"/>
      <c r="B201" s="926" t="s">
        <v>668</v>
      </c>
      <c r="C201" s="925"/>
      <c r="D201" s="1333"/>
      <c r="E201" s="1334"/>
      <c r="F201" s="696" t="s">
        <v>1</v>
      </c>
      <c r="G201" s="62"/>
      <c r="H201" s="66" t="s">
        <v>3</v>
      </c>
      <c r="I201" s="275" t="s">
        <v>7</v>
      </c>
      <c r="J201" s="52" t="s">
        <v>8</v>
      </c>
      <c r="K201" s="352" t="s">
        <v>59</v>
      </c>
      <c r="L201" s="358"/>
    </row>
    <row r="202" spans="1:12" ht="15.6" customHeight="1" x14ac:dyDescent="0.25">
      <c r="A202" s="939"/>
      <c r="B202" s="111"/>
      <c r="C202" s="38"/>
      <c r="D202" s="1333"/>
      <c r="E202" s="1334"/>
      <c r="F202" s="39"/>
      <c r="G202" s="62"/>
      <c r="H202" s="53"/>
      <c r="I202" s="53"/>
      <c r="J202" s="53"/>
      <c r="K202" s="349"/>
      <c r="L202" s="331"/>
    </row>
    <row r="203" spans="1:12" ht="15.6" customHeight="1" x14ac:dyDescent="0.25">
      <c r="A203" s="938"/>
      <c r="B203" s="38">
        <v>1</v>
      </c>
      <c r="C203" s="8" t="str">
        <f>C32</f>
        <v xml:space="preserve"> </v>
      </c>
      <c r="D203" s="1317">
        <v>0</v>
      </c>
      <c r="E203" s="1317"/>
      <c r="F203" s="684">
        <f>D203*12</f>
        <v>0</v>
      </c>
      <c r="G203" s="62"/>
      <c r="H203" s="125">
        <f>H117*1.03</f>
        <v>0</v>
      </c>
      <c r="I203" s="1053">
        <f>H203*D203</f>
        <v>0</v>
      </c>
      <c r="J203" s="685">
        <f>IF(D203 = 0, -1701) + (I203*0.0865)+1701</f>
        <v>0</v>
      </c>
      <c r="K203" s="686">
        <f>+I203+J203</f>
        <v>0</v>
      </c>
      <c r="L203" s="348"/>
    </row>
    <row r="204" spans="1:12" ht="15.6" customHeight="1" x14ac:dyDescent="0.25">
      <c r="A204" s="938"/>
      <c r="B204" s="38">
        <v>2</v>
      </c>
      <c r="C204" s="8" t="str">
        <f>C33</f>
        <v xml:space="preserve"> </v>
      </c>
      <c r="D204" s="1317">
        <v>0</v>
      </c>
      <c r="E204" s="1317"/>
      <c r="F204" s="684">
        <f>D204*12</f>
        <v>0</v>
      </c>
      <c r="G204" s="122"/>
      <c r="H204" s="125">
        <f>H118*1.03</f>
        <v>0</v>
      </c>
      <c r="I204" s="1053">
        <f>H204*D204</f>
        <v>0</v>
      </c>
      <c r="J204" s="685">
        <f>IF(D204 = 0, -1701) + (I204*0.0865)+1701</f>
        <v>0</v>
      </c>
      <c r="K204" s="686">
        <f>+I204+J204</f>
        <v>0</v>
      </c>
      <c r="L204" s="348"/>
    </row>
    <row r="205" spans="1:12" ht="15.6" customHeight="1" x14ac:dyDescent="0.25">
      <c r="A205" s="938"/>
      <c r="B205" s="111" t="s">
        <v>669</v>
      </c>
      <c r="C205" s="130"/>
      <c r="D205" s="920"/>
      <c r="E205" s="921"/>
      <c r="F205" s="921"/>
      <c r="G205" s="62"/>
      <c r="H205" s="62"/>
      <c r="I205" s="924" t="s">
        <v>33</v>
      </c>
      <c r="J205" s="924"/>
      <c r="K205" s="924"/>
      <c r="L205" s="346"/>
    </row>
    <row r="206" spans="1:12" ht="15.6" customHeight="1" x14ac:dyDescent="0.25">
      <c r="A206" s="938"/>
      <c r="B206" s="38">
        <v>3</v>
      </c>
      <c r="C206" s="8" t="str">
        <f>C35</f>
        <v xml:space="preserve"> </v>
      </c>
      <c r="D206" s="920"/>
      <c r="E206" s="921"/>
      <c r="F206" s="921"/>
      <c r="G206" s="62"/>
      <c r="H206" s="62"/>
      <c r="I206" s="699">
        <v>0</v>
      </c>
      <c r="J206" s="685">
        <f>I206*0.0865</f>
        <v>0</v>
      </c>
      <c r="K206" s="686">
        <f>+I206+J206</f>
        <v>0</v>
      </c>
      <c r="L206" s="348"/>
    </row>
    <row r="207" spans="1:12" ht="15.6" customHeight="1" x14ac:dyDescent="0.25">
      <c r="A207" s="938"/>
      <c r="B207" s="38">
        <v>4</v>
      </c>
      <c r="C207" s="8">
        <f>C36</f>
        <v>0</v>
      </c>
      <c r="D207" s="1300" t="s">
        <v>33</v>
      </c>
      <c r="E207" s="1301"/>
      <c r="F207" s="701"/>
      <c r="G207" s="64"/>
      <c r="H207" s="64"/>
      <c r="I207" s="699">
        <v>0</v>
      </c>
      <c r="J207" s="685">
        <f>I207*0.0865</f>
        <v>0</v>
      </c>
      <c r="K207" s="686">
        <f>+I207+J207</f>
        <v>0</v>
      </c>
      <c r="L207" s="348"/>
    </row>
    <row r="208" spans="1:12" ht="15.6" customHeight="1" x14ac:dyDescent="0.25">
      <c r="A208" s="942"/>
      <c r="B208" s="128" t="s">
        <v>58</v>
      </c>
      <c r="C208" s="128"/>
      <c r="D208" s="76"/>
      <c r="E208" s="77"/>
      <c r="F208" s="131"/>
      <c r="G208" s="131"/>
      <c r="H208" s="129"/>
      <c r="I208" s="18">
        <f>SUM(I203:I207)</f>
        <v>0</v>
      </c>
      <c r="J208" s="18">
        <f>SUM(J203:J207)</f>
        <v>0</v>
      </c>
      <c r="K208" s="18">
        <f>SUM(K203:K207)</f>
        <v>0</v>
      </c>
      <c r="L208" s="107"/>
    </row>
    <row r="209" spans="1:12" ht="6" customHeight="1" x14ac:dyDescent="0.25">
      <c r="A209" s="939"/>
      <c r="B209" s="36"/>
      <c r="C209" s="36"/>
      <c r="D209" s="58"/>
      <c r="E209" s="59"/>
      <c r="F209" s="62"/>
      <c r="G209" s="48"/>
      <c r="H209" s="51"/>
      <c r="I209" s="19"/>
      <c r="J209" s="19"/>
      <c r="K209" s="19"/>
      <c r="L209" s="346"/>
    </row>
    <row r="210" spans="1:12" ht="15.6" customHeight="1" x14ac:dyDescent="0.25">
      <c r="A210" s="939"/>
      <c r="B210" s="36"/>
      <c r="C210" s="36"/>
      <c r="D210" s="1298" t="s">
        <v>48</v>
      </c>
      <c r="E210" s="1299"/>
      <c r="F210" s="62"/>
      <c r="G210" s="49" t="s">
        <v>2</v>
      </c>
      <c r="H210" s="52" t="s">
        <v>9</v>
      </c>
      <c r="I210" s="275" t="s">
        <v>4</v>
      </c>
      <c r="J210" s="52" t="s">
        <v>5</v>
      </c>
      <c r="K210" s="933"/>
      <c r="L210" s="370"/>
    </row>
    <row r="211" spans="1:12" ht="15.6" customHeight="1" x14ac:dyDescent="0.25">
      <c r="A211" s="939"/>
      <c r="B211" s="38"/>
      <c r="C211" s="38"/>
      <c r="D211" s="1298"/>
      <c r="E211" s="1299"/>
      <c r="F211" s="62"/>
      <c r="G211" s="37" t="s">
        <v>10</v>
      </c>
      <c r="H211" s="52"/>
      <c r="I211" s="275" t="s">
        <v>7</v>
      </c>
      <c r="J211" s="52" t="s">
        <v>8</v>
      </c>
      <c r="K211" s="1055" t="s">
        <v>59</v>
      </c>
      <c r="L211" s="358"/>
    </row>
    <row r="212" spans="1:12" ht="15.6" customHeight="1" x14ac:dyDescent="0.25">
      <c r="A212" s="939"/>
      <c r="B212" s="111" t="s">
        <v>11</v>
      </c>
      <c r="C212" s="38"/>
      <c r="D212" s="60"/>
      <c r="E212" s="61"/>
      <c r="F212" s="62"/>
      <c r="G212" s="50"/>
      <c r="H212" s="53"/>
      <c r="I212" s="53"/>
      <c r="J212" s="53"/>
      <c r="K212" s="20"/>
      <c r="L212" s="346"/>
    </row>
    <row r="213" spans="1:12" ht="15.6" customHeight="1" x14ac:dyDescent="0.25">
      <c r="A213" s="938"/>
      <c r="B213" s="38">
        <v>1</v>
      </c>
      <c r="C213" s="38" t="s">
        <v>12</v>
      </c>
      <c r="D213" s="1354">
        <v>0</v>
      </c>
      <c r="E213" s="1354"/>
      <c r="F213" s="62"/>
      <c r="G213" s="115">
        <v>0</v>
      </c>
      <c r="H213" s="54">
        <v>0</v>
      </c>
      <c r="I213" s="25">
        <f>(+D213+G213)*H213</f>
        <v>0</v>
      </c>
      <c r="J213" s="25">
        <v>0</v>
      </c>
      <c r="K213" s="25">
        <f>+I213+J213</f>
        <v>0</v>
      </c>
      <c r="L213" s="348"/>
    </row>
    <row r="214" spans="1:12" ht="15.6" customHeight="1" x14ac:dyDescent="0.25">
      <c r="A214" s="938"/>
      <c r="B214" s="38">
        <v>2</v>
      </c>
      <c r="C214" s="38" t="s">
        <v>12</v>
      </c>
      <c r="D214" s="1354">
        <v>0</v>
      </c>
      <c r="E214" s="1354"/>
      <c r="F214" s="62"/>
      <c r="G214" s="115">
        <v>0</v>
      </c>
      <c r="H214" s="54">
        <v>0</v>
      </c>
      <c r="I214" s="25">
        <f>(+D214+G214)*H214</f>
        <v>0</v>
      </c>
      <c r="J214" s="25">
        <v>0</v>
      </c>
      <c r="K214" s="25">
        <f>+I214+J214</f>
        <v>0</v>
      </c>
      <c r="L214" s="348"/>
    </row>
    <row r="215" spans="1:12" ht="15.6" customHeight="1" x14ac:dyDescent="0.25">
      <c r="A215" s="938"/>
      <c r="B215" s="38">
        <v>3</v>
      </c>
      <c r="C215" s="38" t="s">
        <v>54</v>
      </c>
      <c r="D215" s="1354">
        <v>0</v>
      </c>
      <c r="E215" s="1354"/>
      <c r="F215" s="62"/>
      <c r="G215" s="115">
        <v>0</v>
      </c>
      <c r="H215" s="54">
        <v>0</v>
      </c>
      <c r="I215" s="25">
        <f>(+D215+G215)*H215</f>
        <v>0</v>
      </c>
      <c r="J215" s="25">
        <v>0</v>
      </c>
      <c r="K215" s="25">
        <f>+I215+J215</f>
        <v>0</v>
      </c>
      <c r="L215" s="348"/>
    </row>
    <row r="216" spans="1:12" ht="15.6" customHeight="1" x14ac:dyDescent="0.25">
      <c r="A216" s="938"/>
      <c r="B216" s="38">
        <v>4</v>
      </c>
      <c r="C216" s="38" t="s">
        <v>13</v>
      </c>
      <c r="D216" s="1354">
        <v>0</v>
      </c>
      <c r="E216" s="1354"/>
      <c r="F216" s="62"/>
      <c r="G216" s="372">
        <v>0</v>
      </c>
      <c r="H216" s="54">
        <v>0</v>
      </c>
      <c r="I216" s="25">
        <f>(+D216+G216)*H216</f>
        <v>0</v>
      </c>
      <c r="J216" s="25">
        <v>0</v>
      </c>
      <c r="K216" s="25">
        <f>+I216+J216</f>
        <v>0</v>
      </c>
      <c r="L216" s="348"/>
    </row>
    <row r="217" spans="1:12" ht="15.6" customHeight="1" x14ac:dyDescent="0.25">
      <c r="A217" s="938"/>
      <c r="B217" s="38"/>
      <c r="C217" s="38"/>
      <c r="D217" s="103"/>
      <c r="E217" s="102"/>
      <c r="F217" s="122"/>
      <c r="G217" s="67" t="s">
        <v>51</v>
      </c>
      <c r="H217" s="106" t="s">
        <v>2</v>
      </c>
      <c r="I217" s="106" t="s">
        <v>44</v>
      </c>
      <c r="J217" s="134" t="s">
        <v>45</v>
      </c>
      <c r="K217" s="74"/>
      <c r="L217" s="347"/>
    </row>
    <row r="218" spans="1:12" ht="15.6" customHeight="1" x14ac:dyDescent="0.25">
      <c r="A218" s="938"/>
      <c r="B218" s="38">
        <v>5</v>
      </c>
      <c r="C218" s="38" t="s">
        <v>14</v>
      </c>
      <c r="D218" s="339"/>
      <c r="E218" s="339"/>
      <c r="F218" s="341"/>
      <c r="G218" s="133" t="s">
        <v>33</v>
      </c>
      <c r="H218" s="419" t="s">
        <v>33</v>
      </c>
      <c r="I218" s="100">
        <v>0</v>
      </c>
      <c r="J218" s="104">
        <v>0</v>
      </c>
      <c r="K218" s="25">
        <f>+I218+J218</f>
        <v>0</v>
      </c>
      <c r="L218" s="348"/>
    </row>
    <row r="219" spans="1:12" ht="15.6" customHeight="1" x14ac:dyDescent="0.25">
      <c r="A219" s="938"/>
      <c r="B219" s="38">
        <v>6</v>
      </c>
      <c r="C219" s="38" t="s">
        <v>14</v>
      </c>
      <c r="D219" s="339"/>
      <c r="E219" s="339"/>
      <c r="F219" s="341"/>
      <c r="G219" s="133" t="s">
        <v>33</v>
      </c>
      <c r="H219" s="133" t="s">
        <v>33</v>
      </c>
      <c r="I219" s="100">
        <v>0</v>
      </c>
      <c r="J219" s="104">
        <v>0</v>
      </c>
      <c r="K219" s="25">
        <f>+I219+J219</f>
        <v>0</v>
      </c>
      <c r="L219" s="348"/>
    </row>
    <row r="220" spans="1:12" ht="15.6" customHeight="1" x14ac:dyDescent="0.25">
      <c r="A220" s="939"/>
      <c r="B220" s="38"/>
      <c r="C220" s="38"/>
      <c r="D220" s="340"/>
      <c r="E220" s="340"/>
      <c r="F220" s="342"/>
      <c r="G220" s="59"/>
      <c r="H220" s="51"/>
      <c r="I220" s="51"/>
      <c r="J220" s="51"/>
      <c r="K220" s="353"/>
      <c r="L220" s="346"/>
    </row>
    <row r="221" spans="1:12" ht="15.6" customHeight="1" x14ac:dyDescent="0.25">
      <c r="A221" s="942"/>
      <c r="B221" s="128" t="s">
        <v>35</v>
      </c>
      <c r="C221" s="128"/>
      <c r="D221" s="76"/>
      <c r="E221" s="77"/>
      <c r="F221" s="46"/>
      <c r="G221" s="131"/>
      <c r="H221" s="129"/>
      <c r="I221" s="18">
        <f>SUM(I213:I220)</f>
        <v>0</v>
      </c>
      <c r="J221" s="16">
        <f>SUM(J213:J220)</f>
        <v>0</v>
      </c>
      <c r="K221" s="351">
        <f>SUM(K213:K220)</f>
        <v>0</v>
      </c>
      <c r="L221" s="107"/>
    </row>
    <row r="222" spans="1:12" ht="7.9" customHeight="1" x14ac:dyDescent="0.25">
      <c r="A222" s="939"/>
      <c r="B222" s="70"/>
      <c r="C222" s="70"/>
      <c r="D222" s="78"/>
      <c r="E222" s="79"/>
      <c r="F222" s="70"/>
      <c r="G222" s="20"/>
      <c r="H222" s="20"/>
      <c r="I222" s="20"/>
      <c r="J222" s="70"/>
      <c r="K222" s="78"/>
      <c r="L222" s="346"/>
    </row>
    <row r="223" spans="1:12" ht="15.6" customHeight="1" x14ac:dyDescent="0.25">
      <c r="A223" s="942"/>
      <c r="B223" s="128" t="s">
        <v>36</v>
      </c>
      <c r="C223" s="128"/>
      <c r="D223" s="76"/>
      <c r="E223" s="77"/>
      <c r="F223" s="128"/>
      <c r="G223" s="131"/>
      <c r="H223" s="129"/>
      <c r="I223" s="18">
        <f>+I184+I191+I199+I221+I208+J221</f>
        <v>0</v>
      </c>
      <c r="J223" s="18">
        <f>+J184+J191+J199+J208+J213+J214+J215+J216</f>
        <v>0</v>
      </c>
      <c r="K223" s="351">
        <f>+K184+K191+K199+K221+K208</f>
        <v>0</v>
      </c>
      <c r="L223" s="464"/>
    </row>
    <row r="224" spans="1:12" ht="15.6" customHeight="1" x14ac:dyDescent="0.25">
      <c r="A224" s="943"/>
      <c r="B224" s="81" t="s">
        <v>49</v>
      </c>
      <c r="C224" s="38"/>
      <c r="D224" s="11"/>
      <c r="E224" s="11"/>
      <c r="F224" s="11"/>
      <c r="G224" s="11"/>
      <c r="H224" s="11"/>
      <c r="I224" s="11"/>
      <c r="J224" s="11"/>
      <c r="K224" s="364"/>
      <c r="L224" s="358"/>
    </row>
    <row r="225" spans="1:12" ht="15.6" customHeight="1" x14ac:dyDescent="0.25">
      <c r="A225" s="944"/>
      <c r="B225" s="38">
        <v>1</v>
      </c>
      <c r="C225" s="8" t="s">
        <v>33</v>
      </c>
      <c r="D225" s="1313"/>
      <c r="E225" s="1313"/>
      <c r="F225" s="1313"/>
      <c r="G225" s="1313"/>
      <c r="H225" s="1313"/>
      <c r="I225" s="1313"/>
      <c r="J225" s="1314"/>
      <c r="K225" s="365">
        <v>0</v>
      </c>
      <c r="L225" s="348"/>
    </row>
    <row r="226" spans="1:12" ht="15.6" customHeight="1" x14ac:dyDescent="0.25">
      <c r="A226" s="945"/>
      <c r="B226" s="128" t="s">
        <v>50</v>
      </c>
      <c r="C226" s="128"/>
      <c r="D226" s="128"/>
      <c r="E226" s="128"/>
      <c r="F226" s="128"/>
      <c r="G226" s="128"/>
      <c r="H226" s="82"/>
      <c r="I226" s="82"/>
      <c r="J226" s="82"/>
      <c r="K226" s="351">
        <f>SUM(K225:K225)</f>
        <v>0</v>
      </c>
      <c r="L226" s="107"/>
    </row>
    <row r="227" spans="1:12" ht="15.6" customHeight="1" x14ac:dyDescent="0.25">
      <c r="A227" s="944"/>
      <c r="B227" s="111" t="s">
        <v>34</v>
      </c>
      <c r="C227" s="38"/>
      <c r="D227" s="38"/>
      <c r="E227" s="38"/>
      <c r="F227" s="38"/>
      <c r="G227" s="38"/>
      <c r="H227" s="38"/>
      <c r="I227" s="99"/>
      <c r="J227" s="11"/>
      <c r="K227" s="364"/>
      <c r="L227" s="358"/>
    </row>
    <row r="228" spans="1:12" ht="15.6" customHeight="1" x14ac:dyDescent="0.25">
      <c r="A228" s="944"/>
      <c r="B228" s="38">
        <v>1</v>
      </c>
      <c r="C228" s="38" t="s">
        <v>60</v>
      </c>
      <c r="D228" s="1392" t="s">
        <v>33</v>
      </c>
      <c r="E228" s="1392"/>
      <c r="F228" s="1392"/>
      <c r="G228" s="1392"/>
      <c r="H228" s="1392"/>
      <c r="I228" s="1392"/>
      <c r="J228" s="1393"/>
      <c r="K228" s="365">
        <v>0</v>
      </c>
      <c r="L228" s="348"/>
    </row>
    <row r="229" spans="1:12" ht="15.6" customHeight="1" x14ac:dyDescent="0.25">
      <c r="A229" s="946" t="s">
        <v>33</v>
      </c>
      <c r="B229" s="38">
        <v>2</v>
      </c>
      <c r="C229" s="38" t="s">
        <v>400</v>
      </c>
      <c r="D229" s="1311"/>
      <c r="E229" s="1311"/>
      <c r="F229" s="1311"/>
      <c r="G229" s="1311"/>
      <c r="H229" s="1311"/>
      <c r="I229" s="1311"/>
      <c r="J229" s="1312"/>
      <c r="K229" s="365">
        <v>0</v>
      </c>
      <c r="L229" s="348"/>
    </row>
    <row r="230" spans="1:12" ht="15.6" customHeight="1" x14ac:dyDescent="0.25">
      <c r="A230" s="945"/>
      <c r="B230" s="128" t="s">
        <v>37</v>
      </c>
      <c r="C230" s="128"/>
      <c r="D230" s="128"/>
      <c r="E230" s="128"/>
      <c r="F230" s="128"/>
      <c r="G230" s="128"/>
      <c r="H230" s="82"/>
      <c r="I230" s="82"/>
      <c r="J230" s="82"/>
      <c r="K230" s="351">
        <f>SUM(K228:K229)</f>
        <v>0</v>
      </c>
      <c r="L230" s="107"/>
    </row>
    <row r="231" spans="1:12" ht="15.6" customHeight="1" x14ac:dyDescent="0.25">
      <c r="A231" s="944"/>
      <c r="B231" s="111" t="s">
        <v>15</v>
      </c>
      <c r="C231" s="38"/>
      <c r="D231" s="1318"/>
      <c r="E231" s="1318"/>
      <c r="F231" s="1318"/>
      <c r="G231" s="1318"/>
      <c r="H231" s="1318"/>
      <c r="I231" s="1318"/>
      <c r="J231" s="1319"/>
      <c r="K231" s="364"/>
      <c r="L231" s="358"/>
    </row>
    <row r="232" spans="1:12" ht="15.6" customHeight="1" x14ac:dyDescent="0.25">
      <c r="A232" s="944"/>
      <c r="B232" s="38">
        <v>1</v>
      </c>
      <c r="C232" s="38" t="s">
        <v>16</v>
      </c>
      <c r="D232" s="1320"/>
      <c r="E232" s="1320"/>
      <c r="F232" s="1320"/>
      <c r="G232" s="1320"/>
      <c r="H232" s="1320"/>
      <c r="I232" s="1320"/>
      <c r="J232" s="1321"/>
      <c r="K232" s="365">
        <v>0</v>
      </c>
      <c r="L232" s="348"/>
    </row>
    <row r="233" spans="1:12" ht="15.6" customHeight="1" x14ac:dyDescent="0.25">
      <c r="A233" s="944"/>
      <c r="B233" s="38">
        <v>2</v>
      </c>
      <c r="C233" s="38" t="s">
        <v>17</v>
      </c>
      <c r="D233" s="1304" t="s">
        <v>33</v>
      </c>
      <c r="E233" s="1304"/>
      <c r="F233" s="1304"/>
      <c r="G233" s="1304"/>
      <c r="H233" s="1304"/>
      <c r="I233" s="1304"/>
      <c r="J233" s="1305"/>
      <c r="K233" s="365">
        <v>0</v>
      </c>
      <c r="L233" s="348"/>
    </row>
    <row r="234" spans="1:12" ht="15.6" customHeight="1" x14ac:dyDescent="0.25">
      <c r="A234" s="944"/>
      <c r="B234" s="38">
        <v>3</v>
      </c>
      <c r="C234" s="38" t="s">
        <v>18</v>
      </c>
      <c r="D234" s="1304" t="s">
        <v>33</v>
      </c>
      <c r="E234" s="1304"/>
      <c r="F234" s="1304"/>
      <c r="G234" s="1304"/>
      <c r="H234" s="1304"/>
      <c r="I234" s="1304"/>
      <c r="J234" s="1305"/>
      <c r="K234" s="365">
        <v>0</v>
      </c>
      <c r="L234" s="348"/>
    </row>
    <row r="235" spans="1:12" ht="15.6" customHeight="1" x14ac:dyDescent="0.25">
      <c r="A235" s="944"/>
      <c r="B235" s="38">
        <v>4</v>
      </c>
      <c r="C235" s="38" t="s">
        <v>19</v>
      </c>
      <c r="D235" s="1304" t="s">
        <v>33</v>
      </c>
      <c r="E235" s="1304"/>
      <c r="F235" s="1304"/>
      <c r="G235" s="1304"/>
      <c r="H235" s="1304"/>
      <c r="I235" s="1304"/>
      <c r="J235" s="1305"/>
      <c r="K235" s="365">
        <v>0</v>
      </c>
      <c r="L235" s="348"/>
    </row>
    <row r="236" spans="1:12" ht="15.6" customHeight="1" x14ac:dyDescent="0.25">
      <c r="A236" s="945"/>
      <c r="B236" s="128" t="s">
        <v>38</v>
      </c>
      <c r="C236" s="128"/>
      <c r="D236" s="128"/>
      <c r="E236" s="128"/>
      <c r="F236" s="128"/>
      <c r="G236" s="128"/>
      <c r="H236" s="82"/>
      <c r="I236" s="82"/>
      <c r="J236" s="313"/>
      <c r="K236" s="351">
        <f>SUM(K232:K235)</f>
        <v>0</v>
      </c>
      <c r="L236" s="107"/>
    </row>
    <row r="237" spans="1:12" ht="15.6" customHeight="1" x14ac:dyDescent="0.25">
      <c r="A237" s="944"/>
      <c r="B237" s="111" t="s">
        <v>20</v>
      </c>
      <c r="C237" s="38"/>
      <c r="D237" s="1306" t="s">
        <v>324</v>
      </c>
      <c r="E237" s="1306"/>
      <c r="F237" s="1306"/>
      <c r="G237" s="1306"/>
      <c r="H237" s="1306"/>
      <c r="I237" s="1306"/>
      <c r="J237" s="1307"/>
      <c r="K237" s="354"/>
      <c r="L237" s="358"/>
    </row>
    <row r="238" spans="1:12" ht="15.6" customHeight="1" x14ac:dyDescent="0.25">
      <c r="A238" s="944"/>
      <c r="B238" s="948">
        <v>1</v>
      </c>
      <c r="C238" s="948" t="s">
        <v>670</v>
      </c>
      <c r="D238" s="1320" t="s">
        <v>33</v>
      </c>
      <c r="E238" s="1320"/>
      <c r="F238" s="1320"/>
      <c r="G238" s="1320"/>
      <c r="H238" s="1320"/>
      <c r="I238" s="1320"/>
      <c r="J238" s="1321"/>
      <c r="K238" s="365">
        <v>0</v>
      </c>
      <c r="L238" s="348"/>
    </row>
    <row r="239" spans="1:12" ht="15.6" customHeight="1" x14ac:dyDescent="0.25">
      <c r="A239" s="944"/>
      <c r="B239" s="948">
        <v>2</v>
      </c>
      <c r="C239" s="948" t="s">
        <v>358</v>
      </c>
      <c r="D239" s="1304" t="s">
        <v>33</v>
      </c>
      <c r="E239" s="1304"/>
      <c r="F239" s="1304"/>
      <c r="G239" s="1304"/>
      <c r="H239" s="1304"/>
      <c r="I239" s="1304"/>
      <c r="J239" s="1305"/>
      <c r="K239" s="365">
        <v>0</v>
      </c>
      <c r="L239" s="348"/>
    </row>
    <row r="240" spans="1:12" ht="15.6" customHeight="1" x14ac:dyDescent="0.25">
      <c r="A240" s="944"/>
      <c r="B240" s="948">
        <v>3</v>
      </c>
      <c r="C240" s="948" t="s">
        <v>738</v>
      </c>
      <c r="D240" s="1304" t="s">
        <v>33</v>
      </c>
      <c r="E240" s="1304"/>
      <c r="F240" s="1304"/>
      <c r="G240" s="1304"/>
      <c r="H240" s="1304"/>
      <c r="I240" s="1304"/>
      <c r="J240" s="1305"/>
      <c r="K240" s="365">
        <v>0</v>
      </c>
      <c r="L240" s="348"/>
    </row>
    <row r="241" spans="1:12" ht="15.6" customHeight="1" x14ac:dyDescent="0.25">
      <c r="A241" s="944"/>
      <c r="B241" s="948">
        <v>4</v>
      </c>
      <c r="C241" s="948" t="s">
        <v>21</v>
      </c>
      <c r="D241" s="1304" t="s">
        <v>33</v>
      </c>
      <c r="E241" s="1304"/>
      <c r="F241" s="1304"/>
      <c r="G241" s="1304"/>
      <c r="H241" s="1304"/>
      <c r="I241" s="1304"/>
      <c r="J241" s="1305"/>
      <c r="K241" s="365">
        <v>0</v>
      </c>
      <c r="L241" s="348"/>
    </row>
    <row r="242" spans="1:12" ht="15.6" customHeight="1" x14ac:dyDescent="0.25">
      <c r="A242" s="944"/>
      <c r="B242" s="948">
        <v>5</v>
      </c>
      <c r="C242" s="948" t="s">
        <v>22</v>
      </c>
      <c r="D242" s="1304" t="s">
        <v>33</v>
      </c>
      <c r="E242" s="1304"/>
      <c r="F242" s="1304"/>
      <c r="G242" s="1304"/>
      <c r="H242" s="1304"/>
      <c r="I242" s="1304"/>
      <c r="J242" s="1305"/>
      <c r="K242" s="365">
        <v>0</v>
      </c>
      <c r="L242" s="348"/>
    </row>
    <row r="243" spans="1:12" ht="15.6" customHeight="1" x14ac:dyDescent="0.25">
      <c r="A243" s="944"/>
      <c r="B243" s="948">
        <v>6</v>
      </c>
      <c r="C243" s="948" t="s">
        <v>328</v>
      </c>
      <c r="D243" s="1304" t="s">
        <v>33</v>
      </c>
      <c r="E243" s="1304"/>
      <c r="F243" s="1304"/>
      <c r="G243" s="1304"/>
      <c r="H243" s="1304"/>
      <c r="I243" s="1304"/>
      <c r="J243" s="1305"/>
      <c r="K243" s="365">
        <v>0</v>
      </c>
      <c r="L243" s="348"/>
    </row>
    <row r="244" spans="1:12" ht="15.6" customHeight="1" x14ac:dyDescent="0.25">
      <c r="A244" s="932"/>
      <c r="B244" s="948">
        <v>7</v>
      </c>
      <c r="C244" s="950" t="s">
        <v>23</v>
      </c>
      <c r="D244" s="1304" t="s">
        <v>33</v>
      </c>
      <c r="E244" s="1304"/>
      <c r="F244" s="1304"/>
      <c r="G244" s="1304"/>
      <c r="H244" s="1304"/>
      <c r="I244" s="1304"/>
      <c r="J244" s="1305"/>
      <c r="K244" s="365">
        <v>0</v>
      </c>
      <c r="L244" s="348"/>
    </row>
    <row r="245" spans="1:12" ht="15.6" customHeight="1" x14ac:dyDescent="0.25">
      <c r="A245" s="932"/>
      <c r="B245" s="948">
        <v>8</v>
      </c>
      <c r="C245" s="950" t="s">
        <v>24</v>
      </c>
      <c r="D245" s="1304"/>
      <c r="E245" s="1304"/>
      <c r="F245" s="1304"/>
      <c r="G245" s="1304"/>
      <c r="H245" s="1304"/>
      <c r="I245" s="1304"/>
      <c r="J245" s="1305"/>
      <c r="K245" s="365">
        <v>0</v>
      </c>
      <c r="L245" s="348"/>
    </row>
    <row r="246" spans="1:12" ht="15.6" customHeight="1" x14ac:dyDescent="0.25">
      <c r="A246" s="947" t="s">
        <v>33</v>
      </c>
      <c r="B246" s="948">
        <v>9</v>
      </c>
      <c r="C246" s="948" t="s">
        <v>19</v>
      </c>
      <c r="D246" s="1349" t="s">
        <v>33</v>
      </c>
      <c r="E246" s="1349"/>
      <c r="F246" s="1349"/>
      <c r="G246" s="1349"/>
      <c r="H246" s="1349"/>
      <c r="I246" s="1349"/>
      <c r="J246" s="1350"/>
      <c r="K246" s="365">
        <v>0</v>
      </c>
      <c r="L246" s="348"/>
    </row>
    <row r="247" spans="1:12" ht="15.6" customHeight="1" x14ac:dyDescent="0.25">
      <c r="A247" s="944"/>
      <c r="B247" s="113" t="s">
        <v>41</v>
      </c>
      <c r="C247" s="128"/>
      <c r="D247" s="128"/>
      <c r="E247" s="128"/>
      <c r="F247" s="128"/>
      <c r="G247" s="128"/>
      <c r="H247" s="82"/>
      <c r="I247" s="82"/>
      <c r="J247" s="82"/>
      <c r="K247" s="351">
        <f>SUM(K238:K246)</f>
        <v>0</v>
      </c>
      <c r="L247" s="107"/>
    </row>
    <row r="248" spans="1:12" ht="7.15" customHeight="1" x14ac:dyDescent="0.25">
      <c r="A248" s="949"/>
      <c r="B248" s="38"/>
      <c r="C248" s="38"/>
      <c r="D248" s="38"/>
      <c r="E248" s="38"/>
      <c r="F248" s="38"/>
      <c r="G248" s="38"/>
      <c r="H248" s="11"/>
      <c r="I248" s="11"/>
      <c r="J248" s="11"/>
      <c r="K248" s="364"/>
      <c r="L248" s="359"/>
    </row>
    <row r="249" spans="1:12" ht="15.6" customHeight="1" x14ac:dyDescent="0.25">
      <c r="A249" s="949" t="s">
        <v>33</v>
      </c>
      <c r="B249" s="113" t="s">
        <v>40</v>
      </c>
      <c r="C249" s="128"/>
      <c r="D249" s="128"/>
      <c r="E249" s="128"/>
      <c r="F249" s="128"/>
      <c r="G249" s="128"/>
      <c r="H249" s="82"/>
      <c r="I249" s="82"/>
      <c r="J249" s="82"/>
      <c r="K249" s="351">
        <f>+K223+K226+K230+K236+K247</f>
        <v>0</v>
      </c>
      <c r="L249" s="107"/>
    </row>
    <row r="250" spans="1:12" ht="7.15" customHeight="1" thickBot="1" x14ac:dyDescent="0.3">
      <c r="A250" s="949"/>
      <c r="B250" s="36"/>
      <c r="C250" s="36"/>
      <c r="D250" s="36"/>
      <c r="E250" s="36"/>
      <c r="F250" s="36"/>
      <c r="G250" s="36"/>
      <c r="H250" s="13"/>
      <c r="I250" s="10"/>
      <c r="J250" s="10"/>
      <c r="K250" s="353"/>
      <c r="L250" s="346"/>
    </row>
    <row r="251" spans="1:12" ht="15.6" customHeight="1" thickBot="1" x14ac:dyDescent="0.3">
      <c r="A251" s="949"/>
      <c r="B251" s="114" t="s">
        <v>25</v>
      </c>
      <c r="C251" s="84"/>
      <c r="D251" s="85"/>
      <c r="E251" s="86" t="s">
        <v>26</v>
      </c>
      <c r="F251" s="465">
        <v>0</v>
      </c>
      <c r="G251" s="22"/>
      <c r="H251" s="84" t="s">
        <v>39</v>
      </c>
      <c r="I251" s="22">
        <f>+K249-K226-K236</f>
        <v>0</v>
      </c>
      <c r="J251" s="87"/>
      <c r="K251" s="366">
        <f>F251*I251</f>
        <v>0</v>
      </c>
      <c r="L251" s="348">
        <v>0</v>
      </c>
    </row>
    <row r="252" spans="1:12" ht="7.15" customHeight="1" x14ac:dyDescent="0.25">
      <c r="A252" s="42"/>
      <c r="B252" s="88"/>
      <c r="C252" s="88"/>
      <c r="D252" s="88"/>
      <c r="E252" s="88"/>
      <c r="F252" s="88"/>
      <c r="G252" s="88"/>
      <c r="H252" s="93"/>
      <c r="I252" s="23"/>
      <c r="J252" s="23"/>
      <c r="K252" s="367"/>
      <c r="L252" s="361"/>
    </row>
    <row r="253" spans="1:12" ht="15.6" customHeight="1" x14ac:dyDescent="0.25">
      <c r="A253" s="42"/>
      <c r="B253" s="113" t="s">
        <v>42</v>
      </c>
      <c r="C253" s="128"/>
      <c r="D253" s="128"/>
      <c r="E253" s="128"/>
      <c r="F253" s="128"/>
      <c r="G253" s="128"/>
      <c r="H253" s="82"/>
      <c r="I253" s="82"/>
      <c r="J253" s="82"/>
      <c r="K253" s="368">
        <f>+K249+K251</f>
        <v>0</v>
      </c>
      <c r="L253" s="109">
        <f>+L249+L251</f>
        <v>0</v>
      </c>
    </row>
    <row r="254" spans="1:12" ht="15.6" customHeight="1" x14ac:dyDescent="0.25">
      <c r="A254" s="42"/>
      <c r="B254" s="91"/>
      <c r="C254" s="91"/>
      <c r="D254" s="91"/>
      <c r="E254" s="91"/>
      <c r="F254" s="91"/>
      <c r="G254" s="91"/>
      <c r="H254" s="91"/>
      <c r="I254" s="91"/>
      <c r="J254" s="110" t="s">
        <v>52</v>
      </c>
      <c r="K254" s="1326">
        <f>+K253+L253</f>
        <v>0</v>
      </c>
      <c r="L254" s="1327"/>
    </row>
    <row r="255" spans="1:12" ht="15.6" customHeight="1" x14ac:dyDescent="0.25">
      <c r="A255" s="94" t="s">
        <v>27</v>
      </c>
      <c r="B255" s="1322" t="s">
        <v>33</v>
      </c>
      <c r="C255" s="1322"/>
      <c r="D255" s="1322"/>
      <c r="E255" s="1322"/>
      <c r="F255" s="1322"/>
      <c r="G255" s="1322"/>
      <c r="H255" s="1322"/>
      <c r="I255" s="1322"/>
      <c r="J255" s="1322"/>
      <c r="K255" s="1322"/>
      <c r="L255" s="1323"/>
    </row>
    <row r="256" spans="1:12" ht="15.6" customHeight="1" x14ac:dyDescent="0.25">
      <c r="A256" s="92"/>
      <c r="B256" s="1324"/>
      <c r="C256" s="1324"/>
      <c r="D256" s="1324"/>
      <c r="E256" s="1324"/>
      <c r="F256" s="1324"/>
      <c r="G256" s="1324"/>
      <c r="H256" s="1324"/>
      <c r="I256" s="1324"/>
      <c r="J256" s="1324"/>
      <c r="K256" s="1324"/>
      <c r="L256" s="1325"/>
    </row>
    <row r="257" spans="1:12" ht="15.6" customHeight="1" x14ac:dyDescent="0.25"/>
    <row r="258" spans="1:12" ht="15.6" customHeight="1" x14ac:dyDescent="0.25"/>
    <row r="259" spans="1:12" ht="50.45" customHeight="1" x14ac:dyDescent="0.25">
      <c r="A259" s="1386" t="s">
        <v>635</v>
      </c>
      <c r="B259" s="1387"/>
      <c r="C259" s="119" t="s">
        <v>57</v>
      </c>
      <c r="D259" s="1310" t="s">
        <v>53</v>
      </c>
      <c r="E259" s="1310"/>
      <c r="F259" s="1310"/>
      <c r="G259" s="1388">
        <f>G1</f>
        <v>0</v>
      </c>
      <c r="H259" s="1388"/>
      <c r="I259" s="1389"/>
      <c r="J259" s="120" t="s">
        <v>56</v>
      </c>
      <c r="K259" s="1390">
        <f>K1</f>
        <v>0</v>
      </c>
      <c r="L259" s="1391"/>
    </row>
    <row r="260" spans="1:12" ht="33" customHeight="1" x14ac:dyDescent="0.25">
      <c r="A260" s="344" t="s">
        <v>0</v>
      </c>
      <c r="B260" s="1397">
        <f>B2</f>
        <v>0</v>
      </c>
      <c r="C260" s="1398"/>
      <c r="D260" s="1398"/>
      <c r="E260" s="1398"/>
      <c r="F260" s="1399"/>
      <c r="G260" s="1394" t="s">
        <v>490</v>
      </c>
      <c r="H260" s="1395"/>
      <c r="I260" s="1396"/>
      <c r="J260" s="678" t="s">
        <v>28</v>
      </c>
      <c r="K260" s="679">
        <f>K173+1</f>
        <v>2022</v>
      </c>
      <c r="L260" s="492" t="s">
        <v>33</v>
      </c>
    </row>
    <row r="261" spans="1:12" ht="46.9" customHeight="1" x14ac:dyDescent="0.25">
      <c r="A261" s="343" t="s">
        <v>487</v>
      </c>
      <c r="B261" s="1400"/>
      <c r="C261" s="1401"/>
      <c r="D261" s="1296" t="s">
        <v>29</v>
      </c>
      <c r="E261" s="1296"/>
      <c r="F261" s="462" t="s">
        <v>1</v>
      </c>
      <c r="G261" s="463" t="s">
        <v>30</v>
      </c>
      <c r="H261" s="677" t="s">
        <v>3</v>
      </c>
      <c r="I261" s="55" t="s">
        <v>31</v>
      </c>
      <c r="J261" s="55" t="s">
        <v>32</v>
      </c>
      <c r="K261" s="362" t="s">
        <v>59</v>
      </c>
      <c r="L261" s="345"/>
    </row>
    <row r="262" spans="1:12" ht="6" customHeight="1" x14ac:dyDescent="0.25">
      <c r="A262" s="1294"/>
      <c r="B262" s="68"/>
      <c r="C262" s="68"/>
      <c r="D262" s="1302" t="s">
        <v>33</v>
      </c>
      <c r="E262" s="1302"/>
      <c r="F262" s="71"/>
      <c r="G262" s="71" t="s">
        <v>33</v>
      </c>
      <c r="H262" s="73"/>
      <c r="I262" s="73" t="s">
        <v>33</v>
      </c>
      <c r="J262" s="73" t="s">
        <v>33</v>
      </c>
      <c r="K262" s="363"/>
      <c r="L262" s="369"/>
    </row>
    <row r="263" spans="1:12" ht="15.6" customHeight="1" x14ac:dyDescent="0.25">
      <c r="A263" s="1294"/>
      <c r="B263" s="69" t="s">
        <v>47</v>
      </c>
      <c r="C263" s="38"/>
      <c r="D263" s="60"/>
      <c r="E263" s="61"/>
      <c r="F263" s="50"/>
      <c r="G263" s="50"/>
      <c r="H263" s="53"/>
      <c r="I263" s="53"/>
      <c r="J263" s="53"/>
      <c r="K263" s="349"/>
      <c r="L263" s="331"/>
    </row>
    <row r="264" spans="1:12" ht="15.6" customHeight="1" x14ac:dyDescent="0.25">
      <c r="A264" s="938"/>
      <c r="B264" s="38">
        <v>1</v>
      </c>
      <c r="C264" s="1089" t="str">
        <f t="shared" ref="C264:C269" si="22">C6</f>
        <v xml:space="preserve"> </v>
      </c>
      <c r="D264" s="1297">
        <v>0</v>
      </c>
      <c r="E264" s="1297"/>
      <c r="F264" s="65">
        <f t="shared" ref="F264:F269" si="23">D264*9</f>
        <v>0</v>
      </c>
      <c r="G264" s="132">
        <v>0</v>
      </c>
      <c r="H264" s="125">
        <f t="shared" ref="H264:H269" si="24">H177*1.03</f>
        <v>0</v>
      </c>
      <c r="I264" s="685">
        <f t="shared" ref="I264:I269" si="25">H264*D264+H264/9*G264</f>
        <v>0</v>
      </c>
      <c r="J264" s="685">
        <f>IF(I264=0, -6104*D264) + (H264*D264*0.219)+(6104*D264)+(H264/9*G264*0.219)</f>
        <v>0</v>
      </c>
      <c r="K264" s="686">
        <f t="shared" ref="K264:K269" si="26">+I264+J264</f>
        <v>0</v>
      </c>
      <c r="L264" s="665"/>
    </row>
    <row r="265" spans="1:12" ht="15.6" customHeight="1" x14ac:dyDescent="0.25">
      <c r="A265" s="938"/>
      <c r="B265" s="38">
        <v>2</v>
      </c>
      <c r="C265" s="8" t="str">
        <f t="shared" si="22"/>
        <v xml:space="preserve"> </v>
      </c>
      <c r="D265" s="1297">
        <v>0</v>
      </c>
      <c r="E265" s="1297"/>
      <c r="F265" s="65">
        <f t="shared" si="23"/>
        <v>0</v>
      </c>
      <c r="G265" s="132">
        <v>0</v>
      </c>
      <c r="H265" s="125">
        <f t="shared" si="24"/>
        <v>0</v>
      </c>
      <c r="I265" s="685">
        <f t="shared" si="25"/>
        <v>0</v>
      </c>
      <c r="J265" s="685">
        <f t="shared" ref="J265:J270" si="27">IF(I265=0, -6104*D265) + (H265*D265*0.219)+(6104*D265)+(H265/9*G265*0.219)</f>
        <v>0</v>
      </c>
      <c r="K265" s="686">
        <f t="shared" si="26"/>
        <v>0</v>
      </c>
      <c r="L265" s="665"/>
    </row>
    <row r="266" spans="1:12" ht="15.6" customHeight="1" x14ac:dyDescent="0.25">
      <c r="A266" s="938"/>
      <c r="B266" s="38">
        <v>3</v>
      </c>
      <c r="C266" s="8" t="str">
        <f t="shared" si="22"/>
        <v xml:space="preserve"> </v>
      </c>
      <c r="D266" s="1297">
        <v>0</v>
      </c>
      <c r="E266" s="1297"/>
      <c r="F266" s="65">
        <f t="shared" si="23"/>
        <v>0</v>
      </c>
      <c r="G266" s="132">
        <v>0</v>
      </c>
      <c r="H266" s="125">
        <f t="shared" si="24"/>
        <v>0</v>
      </c>
      <c r="I266" s="685">
        <f t="shared" si="25"/>
        <v>0</v>
      </c>
      <c r="J266" s="685">
        <f t="shared" si="27"/>
        <v>0</v>
      </c>
      <c r="K266" s="686">
        <f t="shared" si="26"/>
        <v>0</v>
      </c>
      <c r="L266" s="665"/>
    </row>
    <row r="267" spans="1:12" ht="15.6" customHeight="1" x14ac:dyDescent="0.25">
      <c r="A267" s="938"/>
      <c r="B267" s="38">
        <v>4</v>
      </c>
      <c r="C267" s="8" t="str">
        <f t="shared" si="22"/>
        <v xml:space="preserve"> </v>
      </c>
      <c r="D267" s="1297">
        <v>0</v>
      </c>
      <c r="E267" s="1297"/>
      <c r="F267" s="65">
        <f t="shared" si="23"/>
        <v>0</v>
      </c>
      <c r="G267" s="132">
        <v>0</v>
      </c>
      <c r="H267" s="125">
        <f t="shared" si="24"/>
        <v>0</v>
      </c>
      <c r="I267" s="685">
        <f t="shared" si="25"/>
        <v>0</v>
      </c>
      <c r="J267" s="685">
        <f t="shared" si="27"/>
        <v>0</v>
      </c>
      <c r="K267" s="686">
        <f t="shared" si="26"/>
        <v>0</v>
      </c>
      <c r="L267" s="665"/>
    </row>
    <row r="268" spans="1:12" ht="15.6" customHeight="1" x14ac:dyDescent="0.25">
      <c r="A268" s="938"/>
      <c r="B268" s="38">
        <v>5</v>
      </c>
      <c r="C268" s="8" t="str">
        <f t="shared" si="22"/>
        <v xml:space="preserve"> </v>
      </c>
      <c r="D268" s="1297">
        <v>0</v>
      </c>
      <c r="E268" s="1297"/>
      <c r="F268" s="65">
        <f t="shared" si="23"/>
        <v>0</v>
      </c>
      <c r="G268" s="132">
        <v>0</v>
      </c>
      <c r="H268" s="125">
        <f t="shared" si="24"/>
        <v>0</v>
      </c>
      <c r="I268" s="685">
        <f t="shared" si="25"/>
        <v>0</v>
      </c>
      <c r="J268" s="685">
        <f t="shared" si="27"/>
        <v>0</v>
      </c>
      <c r="K268" s="686">
        <f t="shared" si="26"/>
        <v>0</v>
      </c>
      <c r="L268" s="665"/>
    </row>
    <row r="269" spans="1:12" ht="15.6" customHeight="1" x14ac:dyDescent="0.25">
      <c r="A269" s="938"/>
      <c r="B269" s="38">
        <v>6</v>
      </c>
      <c r="C269" s="8" t="str">
        <f t="shared" si="22"/>
        <v xml:space="preserve"> </v>
      </c>
      <c r="D269" s="1297">
        <v>0</v>
      </c>
      <c r="E269" s="1297"/>
      <c r="F269" s="65">
        <f t="shared" si="23"/>
        <v>0</v>
      </c>
      <c r="G269" s="132">
        <v>0</v>
      </c>
      <c r="H269" s="125">
        <f t="shared" si="24"/>
        <v>0</v>
      </c>
      <c r="I269" s="685">
        <f t="shared" si="25"/>
        <v>0</v>
      </c>
      <c r="J269" s="685">
        <f t="shared" si="27"/>
        <v>0</v>
      </c>
      <c r="K269" s="686">
        <f t="shared" si="26"/>
        <v>0</v>
      </c>
      <c r="L269" s="665"/>
    </row>
    <row r="270" spans="1:12" ht="4.9000000000000004" customHeight="1" x14ac:dyDescent="0.25">
      <c r="A270" s="939"/>
      <c r="B270" s="70"/>
      <c r="C270" s="14"/>
      <c r="D270" s="56"/>
      <c r="E270" s="57"/>
      <c r="F270" s="72"/>
      <c r="G270" s="21"/>
      <c r="H270" s="20"/>
      <c r="I270" s="371"/>
      <c r="J270" s="685">
        <f t="shared" si="27"/>
        <v>0</v>
      </c>
      <c r="K270" s="692"/>
      <c r="L270" s="346"/>
    </row>
    <row r="271" spans="1:12" ht="15.6" customHeight="1" x14ac:dyDescent="0.25">
      <c r="A271" s="940"/>
      <c r="B271" s="128" t="s">
        <v>46</v>
      </c>
      <c r="C271" s="128"/>
      <c r="D271" s="76"/>
      <c r="E271" s="77"/>
      <c r="F271" s="105"/>
      <c r="G271" s="131"/>
      <c r="H271" s="129"/>
      <c r="I271" s="693">
        <f>SUM(I264:I270)</f>
        <v>0</v>
      </c>
      <c r="J271" s="693">
        <f>SUM(J264:J270)</f>
        <v>0</v>
      </c>
      <c r="K271" s="694">
        <f>SUM(K264:K270)</f>
        <v>0</v>
      </c>
      <c r="L271" s="107"/>
    </row>
    <row r="272" spans="1:12" ht="15.6" customHeight="1" x14ac:dyDescent="0.25">
      <c r="A272" s="939"/>
      <c r="B272" s="36"/>
      <c r="C272" s="36"/>
      <c r="D272" s="1351" t="s">
        <v>43</v>
      </c>
      <c r="E272" s="1351"/>
      <c r="F272" s="126"/>
      <c r="G272" s="47"/>
      <c r="H272" s="101"/>
      <c r="I272" s="275" t="s">
        <v>4</v>
      </c>
      <c r="J272" s="52" t="s">
        <v>5</v>
      </c>
      <c r="K272" s="933"/>
      <c r="L272" s="370"/>
    </row>
    <row r="273" spans="1:12" ht="15.6" customHeight="1" x14ac:dyDescent="0.25">
      <c r="A273" s="939"/>
      <c r="B273" s="1315" t="s">
        <v>744</v>
      </c>
      <c r="C273" s="1316"/>
      <c r="D273" s="1351"/>
      <c r="E273" s="1351"/>
      <c r="F273" s="112" t="s">
        <v>1</v>
      </c>
      <c r="G273" s="47"/>
      <c r="H273" s="52" t="s">
        <v>3</v>
      </c>
      <c r="I273" s="275" t="s">
        <v>7</v>
      </c>
      <c r="J273" s="52" t="s">
        <v>8</v>
      </c>
      <c r="K273" s="352" t="s">
        <v>59</v>
      </c>
      <c r="L273" s="358"/>
    </row>
    <row r="274" spans="1:12" ht="15.6" customHeight="1" x14ac:dyDescent="0.25">
      <c r="A274" s="939"/>
      <c r="B274" s="1315"/>
      <c r="C274" s="1316"/>
      <c r="D274" s="60"/>
      <c r="E274" s="61"/>
      <c r="F274" s="39"/>
      <c r="G274" s="47"/>
      <c r="H274" s="53"/>
      <c r="I274" s="51"/>
      <c r="J274" s="53"/>
      <c r="K274" s="692"/>
      <c r="L274" s="346"/>
    </row>
    <row r="275" spans="1:12" ht="15.6" customHeight="1" x14ac:dyDescent="0.25">
      <c r="A275" s="938"/>
      <c r="B275" s="38">
        <v>1</v>
      </c>
      <c r="C275" s="1089">
        <f>C17</f>
        <v>0</v>
      </c>
      <c r="D275" s="1297">
        <v>0</v>
      </c>
      <c r="E275" s="1297"/>
      <c r="F275" s="65">
        <f>D275*12</f>
        <v>0</v>
      </c>
      <c r="G275" s="47"/>
      <c r="H275" s="125">
        <f>H188*1.03</f>
        <v>0</v>
      </c>
      <c r="I275" s="685">
        <f>H275*D275</f>
        <v>0</v>
      </c>
      <c r="J275" s="685">
        <f>IF(I275=0, -6104*D275) + (H275*D275*0.219)+(6104*D275)</f>
        <v>0</v>
      </c>
      <c r="K275" s="686">
        <f>+I275+J275</f>
        <v>0</v>
      </c>
      <c r="L275" s="348"/>
    </row>
    <row r="276" spans="1:12" ht="15.6" customHeight="1" x14ac:dyDescent="0.25">
      <c r="A276" s="938"/>
      <c r="B276" s="38">
        <v>2</v>
      </c>
      <c r="C276" s="8" t="str">
        <f>C18</f>
        <v xml:space="preserve"> </v>
      </c>
      <c r="D276" s="1297">
        <v>0</v>
      </c>
      <c r="E276" s="1297"/>
      <c r="F276" s="65">
        <f>D276*12</f>
        <v>0</v>
      </c>
      <c r="G276" s="47"/>
      <c r="H276" s="125">
        <f>H189*1.03</f>
        <v>0</v>
      </c>
      <c r="I276" s="685">
        <f>H276*D276</f>
        <v>0</v>
      </c>
      <c r="J276" s="685">
        <f t="shared" ref="J276:J277" si="28">IF(I276=0, -6104*D276) + (H276*D276*0.219)+(6104*D276)</f>
        <v>0</v>
      </c>
      <c r="K276" s="686">
        <f>+I276+J276</f>
        <v>0</v>
      </c>
      <c r="L276" s="348"/>
    </row>
    <row r="277" spans="1:12" ht="15.6" customHeight="1" x14ac:dyDescent="0.25">
      <c r="A277" s="938"/>
      <c r="B277" s="38">
        <v>3</v>
      </c>
      <c r="C277" s="8" t="str">
        <f>C19</f>
        <v xml:space="preserve"> </v>
      </c>
      <c r="D277" s="1297">
        <v>0</v>
      </c>
      <c r="E277" s="1297"/>
      <c r="F277" s="65">
        <f>D277*12</f>
        <v>0</v>
      </c>
      <c r="G277" s="47"/>
      <c r="H277" s="125">
        <f>H190*1.03</f>
        <v>0</v>
      </c>
      <c r="I277" s="685">
        <f>H277*D277</f>
        <v>0</v>
      </c>
      <c r="J277" s="685">
        <f t="shared" si="28"/>
        <v>0</v>
      </c>
      <c r="K277" s="686">
        <f>+I277+J277</f>
        <v>0</v>
      </c>
      <c r="L277" s="348"/>
    </row>
    <row r="278" spans="1:12" ht="15.6" customHeight="1" x14ac:dyDescent="0.25">
      <c r="A278" s="942"/>
      <c r="B278" s="128" t="s">
        <v>745</v>
      </c>
      <c r="C278" s="128"/>
      <c r="D278" s="76"/>
      <c r="E278" s="77"/>
      <c r="F278" s="105"/>
      <c r="G278" s="131"/>
      <c r="H278" s="129"/>
      <c r="I278" s="693">
        <f>SUM(I275:I277)</f>
        <v>0</v>
      </c>
      <c r="J278" s="693">
        <f>SUM(J275:J277)</f>
        <v>0</v>
      </c>
      <c r="K278" s="694">
        <f>SUM(K275:K277)</f>
        <v>0</v>
      </c>
      <c r="L278" s="107"/>
    </row>
    <row r="279" spans="1:12" ht="15.6" customHeight="1" x14ac:dyDescent="0.25">
      <c r="A279" s="941"/>
      <c r="B279" s="36"/>
      <c r="C279" s="36"/>
      <c r="D279" s="1351" t="s">
        <v>43</v>
      </c>
      <c r="E279" s="1351"/>
      <c r="F279" s="126"/>
      <c r="G279" s="47"/>
      <c r="H279" s="101"/>
      <c r="I279" s="275" t="s">
        <v>4</v>
      </c>
      <c r="J279" s="52" t="s">
        <v>5</v>
      </c>
      <c r="K279" s="933"/>
      <c r="L279" s="370"/>
    </row>
    <row r="280" spans="1:12" ht="15.6" customHeight="1" x14ac:dyDescent="0.25">
      <c r="A280" s="941"/>
      <c r="B280" s="1329" t="s">
        <v>746</v>
      </c>
      <c r="C280" s="1330"/>
      <c r="D280" s="1351"/>
      <c r="E280" s="1351"/>
      <c r="F280" s="112" t="s">
        <v>1</v>
      </c>
      <c r="G280" s="47"/>
      <c r="H280" s="66" t="s">
        <v>3</v>
      </c>
      <c r="I280" s="275" t="s">
        <v>7</v>
      </c>
      <c r="J280" s="52" t="s">
        <v>8</v>
      </c>
      <c r="K280" s="352" t="s">
        <v>59</v>
      </c>
      <c r="L280" s="358"/>
    </row>
    <row r="281" spans="1:12" ht="15.6" customHeight="1" x14ac:dyDescent="0.25">
      <c r="A281" s="941"/>
      <c r="B281" s="1329"/>
      <c r="C281" s="1330"/>
      <c r="D281" s="60"/>
      <c r="E281" s="61"/>
      <c r="F281" s="39"/>
      <c r="G281" s="47"/>
      <c r="H281" s="53"/>
      <c r="I281" s="51"/>
      <c r="J281" s="53"/>
      <c r="K281" s="692"/>
      <c r="L281" s="346"/>
    </row>
    <row r="282" spans="1:12" ht="15.6" customHeight="1" x14ac:dyDescent="0.25">
      <c r="A282" s="938"/>
      <c r="B282" s="38">
        <v>1</v>
      </c>
      <c r="C282" s="8" t="str">
        <f>C24</f>
        <v xml:space="preserve"> </v>
      </c>
      <c r="D282" s="1297">
        <v>0</v>
      </c>
      <c r="E282" s="1297"/>
      <c r="F282" s="65">
        <f>D282*12</f>
        <v>0</v>
      </c>
      <c r="G282" s="47"/>
      <c r="H282" s="125">
        <f>H195*1.03</f>
        <v>0</v>
      </c>
      <c r="I282" s="685">
        <f>H282*D282</f>
        <v>0</v>
      </c>
      <c r="J282" s="685">
        <f>IF(I282=0, -6104*D282) + (H282*D282*0.2751)+(6104*D282)</f>
        <v>0</v>
      </c>
      <c r="K282" s="686">
        <f>+I282+J282</f>
        <v>0</v>
      </c>
      <c r="L282" s="348"/>
    </row>
    <row r="283" spans="1:12" ht="15.6" customHeight="1" x14ac:dyDescent="0.25">
      <c r="A283" s="938"/>
      <c r="B283" s="38">
        <v>2</v>
      </c>
      <c r="C283" s="8" t="str">
        <f>C25</f>
        <v xml:space="preserve"> </v>
      </c>
      <c r="D283" s="1297">
        <v>0</v>
      </c>
      <c r="E283" s="1297"/>
      <c r="F283" s="65">
        <f>D283*12</f>
        <v>0</v>
      </c>
      <c r="G283" s="47"/>
      <c r="H283" s="125">
        <f>H196*1.03</f>
        <v>0</v>
      </c>
      <c r="I283" s="685">
        <f>H283*D283</f>
        <v>0</v>
      </c>
      <c r="J283" s="685">
        <f t="shared" ref="J283:J285" si="29">IF(I283=0, -6104*D283) + (H283*D283*0.2751)+(6104*D283)</f>
        <v>0</v>
      </c>
      <c r="K283" s="686">
        <f>+I283+J283</f>
        <v>0</v>
      </c>
      <c r="L283" s="348"/>
    </row>
    <row r="284" spans="1:12" ht="15.6" customHeight="1" x14ac:dyDescent="0.25">
      <c r="A284" s="938"/>
      <c r="B284" s="38">
        <v>3</v>
      </c>
      <c r="C284" s="8" t="str">
        <f>C26</f>
        <v xml:space="preserve"> </v>
      </c>
      <c r="D284" s="1297">
        <v>0</v>
      </c>
      <c r="E284" s="1297"/>
      <c r="F284" s="65">
        <f>D284*12</f>
        <v>0</v>
      </c>
      <c r="G284" s="47"/>
      <c r="H284" s="125">
        <f>H197*1.03</f>
        <v>0</v>
      </c>
      <c r="I284" s="685">
        <f>H284*D284</f>
        <v>0</v>
      </c>
      <c r="J284" s="685">
        <f t="shared" si="29"/>
        <v>0</v>
      </c>
      <c r="K284" s="686">
        <f>+I284+J284</f>
        <v>0</v>
      </c>
      <c r="L284" s="348"/>
    </row>
    <row r="285" spans="1:12" ht="15.6" customHeight="1" x14ac:dyDescent="0.25">
      <c r="A285" s="938"/>
      <c r="B285" s="38">
        <v>4</v>
      </c>
      <c r="C285" s="8" t="str">
        <f>C27</f>
        <v xml:space="preserve"> </v>
      </c>
      <c r="D285" s="1297">
        <v>0</v>
      </c>
      <c r="E285" s="1297"/>
      <c r="F285" s="65">
        <f>D285*12</f>
        <v>0</v>
      </c>
      <c r="G285" s="47"/>
      <c r="H285" s="125">
        <f>H198*1.03</f>
        <v>0</v>
      </c>
      <c r="I285" s="685">
        <f>H285*D285</f>
        <v>0</v>
      </c>
      <c r="J285" s="685">
        <f t="shared" si="29"/>
        <v>0</v>
      </c>
      <c r="K285" s="686">
        <f>+I285+J285</f>
        <v>0</v>
      </c>
      <c r="L285" s="348"/>
    </row>
    <row r="286" spans="1:12" ht="15.6" customHeight="1" x14ac:dyDescent="0.25">
      <c r="A286" s="942"/>
      <c r="B286" s="128" t="s">
        <v>747</v>
      </c>
      <c r="C286" s="128"/>
      <c r="D286" s="1335" t="s">
        <v>33</v>
      </c>
      <c r="E286" s="1336"/>
      <c r="F286" s="131"/>
      <c r="G286" s="131"/>
      <c r="H286" s="129"/>
      <c r="I286" s="693">
        <f>SUM(I282:I285)</f>
        <v>0</v>
      </c>
      <c r="J286" s="693">
        <f>SUM(J282:J285)</f>
        <v>0</v>
      </c>
      <c r="K286" s="694">
        <f>SUM(K282:K285)</f>
        <v>0</v>
      </c>
      <c r="L286" s="107"/>
    </row>
    <row r="287" spans="1:12" ht="15.6" customHeight="1" x14ac:dyDescent="0.25">
      <c r="A287" s="939"/>
      <c r="B287" s="36"/>
      <c r="C287" s="36"/>
      <c r="D287" s="1331" t="s">
        <v>667</v>
      </c>
      <c r="E287" s="1332"/>
      <c r="F287" s="126"/>
      <c r="G287" s="63"/>
      <c r="H287" s="101"/>
      <c r="I287" s="275" t="s">
        <v>4</v>
      </c>
      <c r="J287" s="52" t="s">
        <v>5</v>
      </c>
      <c r="K287" s="933"/>
      <c r="L287" s="370"/>
    </row>
    <row r="288" spans="1:12" ht="15.6" customHeight="1" x14ac:dyDescent="0.25">
      <c r="A288" s="939"/>
      <c r="B288" s="926" t="s">
        <v>668</v>
      </c>
      <c r="C288" s="925"/>
      <c r="D288" s="1333"/>
      <c r="E288" s="1334"/>
      <c r="F288" s="696" t="s">
        <v>1</v>
      </c>
      <c r="G288" s="62"/>
      <c r="H288" s="66" t="s">
        <v>3</v>
      </c>
      <c r="I288" s="275" t="s">
        <v>7</v>
      </c>
      <c r="J288" s="52" t="s">
        <v>8</v>
      </c>
      <c r="K288" s="352" t="s">
        <v>59</v>
      </c>
      <c r="L288" s="358"/>
    </row>
    <row r="289" spans="1:12" ht="15.6" customHeight="1" x14ac:dyDescent="0.25">
      <c r="A289" s="939"/>
      <c r="B289" s="111"/>
      <c r="C289" s="38"/>
      <c r="D289" s="1333"/>
      <c r="E289" s="1334"/>
      <c r="F289" s="39"/>
      <c r="G289" s="62"/>
      <c r="H289" s="53"/>
      <c r="I289" s="53"/>
      <c r="J289" s="53"/>
      <c r="K289" s="349"/>
      <c r="L289" s="331"/>
    </row>
    <row r="290" spans="1:12" ht="15.6" customHeight="1" x14ac:dyDescent="0.25">
      <c r="A290" s="938"/>
      <c r="B290" s="38">
        <v>1</v>
      </c>
      <c r="C290" s="8" t="str">
        <f>C32</f>
        <v xml:space="preserve"> </v>
      </c>
      <c r="D290" s="1317">
        <v>0</v>
      </c>
      <c r="E290" s="1317"/>
      <c r="F290" s="684">
        <f>D290*12</f>
        <v>0</v>
      </c>
      <c r="G290" s="62"/>
      <c r="H290" s="125">
        <f>H203*1.03</f>
        <v>0</v>
      </c>
      <c r="I290" s="1053">
        <f>H290*D290</f>
        <v>0</v>
      </c>
      <c r="J290" s="685">
        <f>IF(D290 = 0, -1701) + (I290*0.0865)+1701</f>
        <v>0</v>
      </c>
      <c r="K290" s="686">
        <f>+I290+J290</f>
        <v>0</v>
      </c>
      <c r="L290" s="348"/>
    </row>
    <row r="291" spans="1:12" ht="15.6" customHeight="1" x14ac:dyDescent="0.25">
      <c r="A291" s="938"/>
      <c r="B291" s="38">
        <v>2</v>
      </c>
      <c r="C291" s="8" t="str">
        <f>C33</f>
        <v xml:space="preserve"> </v>
      </c>
      <c r="D291" s="1317">
        <v>0</v>
      </c>
      <c r="E291" s="1317"/>
      <c r="F291" s="684">
        <f>D291*12</f>
        <v>0</v>
      </c>
      <c r="G291" s="122"/>
      <c r="H291" s="125">
        <f>H204*1.03</f>
        <v>0</v>
      </c>
      <c r="I291" s="1053">
        <f>H291*D291</f>
        <v>0</v>
      </c>
      <c r="J291" s="685">
        <f>IF(D291 = 0, -1701) + (I291*0.0865)+1701</f>
        <v>0</v>
      </c>
      <c r="K291" s="686">
        <f>+I291+J291</f>
        <v>0</v>
      </c>
      <c r="L291" s="348"/>
    </row>
    <row r="292" spans="1:12" ht="15.6" customHeight="1" x14ac:dyDescent="0.25">
      <c r="A292" s="938"/>
      <c r="B292" s="111" t="s">
        <v>669</v>
      </c>
      <c r="C292" s="130"/>
      <c r="D292" s="920"/>
      <c r="E292" s="921"/>
      <c r="F292" s="921"/>
      <c r="G292" s="62"/>
      <c r="H292" s="62"/>
      <c r="I292" s="924" t="s">
        <v>33</v>
      </c>
      <c r="J292" s="924"/>
      <c r="K292" s="924"/>
      <c r="L292" s="346"/>
    </row>
    <row r="293" spans="1:12" ht="15.6" customHeight="1" x14ac:dyDescent="0.25">
      <c r="A293" s="938"/>
      <c r="B293" s="38">
        <v>3</v>
      </c>
      <c r="C293" s="8" t="str">
        <f>C35</f>
        <v xml:space="preserve"> </v>
      </c>
      <c r="D293" s="920"/>
      <c r="E293" s="921"/>
      <c r="F293" s="921"/>
      <c r="G293" s="62"/>
      <c r="H293" s="62"/>
      <c r="I293" s="699">
        <v>0</v>
      </c>
      <c r="J293" s="685">
        <f>I293*0.0865</f>
        <v>0</v>
      </c>
      <c r="K293" s="686">
        <f>+I293+J293</f>
        <v>0</v>
      </c>
      <c r="L293" s="348"/>
    </row>
    <row r="294" spans="1:12" ht="15.6" customHeight="1" x14ac:dyDescent="0.25">
      <c r="A294" s="938"/>
      <c r="B294" s="38">
        <v>4</v>
      </c>
      <c r="C294" s="1093">
        <f>C36</f>
        <v>0</v>
      </c>
      <c r="D294" s="1300" t="s">
        <v>33</v>
      </c>
      <c r="E294" s="1301"/>
      <c r="F294" s="701"/>
      <c r="G294" s="64"/>
      <c r="H294" s="64"/>
      <c r="I294" s="699">
        <v>0</v>
      </c>
      <c r="J294" s="685">
        <f>I294*0.0865</f>
        <v>0</v>
      </c>
      <c r="K294" s="686">
        <f>+I294+J294</f>
        <v>0</v>
      </c>
      <c r="L294" s="348"/>
    </row>
    <row r="295" spans="1:12" ht="15.6" customHeight="1" x14ac:dyDescent="0.25">
      <c r="A295" s="942"/>
      <c r="B295" s="128" t="s">
        <v>58</v>
      </c>
      <c r="C295" s="128"/>
      <c r="D295" s="76"/>
      <c r="E295" s="77"/>
      <c r="F295" s="131"/>
      <c r="G295" s="131"/>
      <c r="H295" s="129"/>
      <c r="I295" s="18">
        <f>SUM(I290:I294)</f>
        <v>0</v>
      </c>
      <c r="J295" s="18">
        <f>SUM(J290:J294)</f>
        <v>0</v>
      </c>
      <c r="K295" s="18">
        <f>SUM(K290:K294)</f>
        <v>0</v>
      </c>
      <c r="L295" s="107"/>
    </row>
    <row r="296" spans="1:12" ht="6" customHeight="1" x14ac:dyDescent="0.25">
      <c r="A296" s="939"/>
      <c r="B296" s="36"/>
      <c r="C296" s="36"/>
      <c r="D296" s="58"/>
      <c r="E296" s="59"/>
      <c r="F296" s="62"/>
      <c r="G296" s="48"/>
      <c r="H296" s="51"/>
      <c r="I296" s="19"/>
      <c r="J296" s="19"/>
      <c r="K296" s="19"/>
      <c r="L296" s="346"/>
    </row>
    <row r="297" spans="1:12" ht="15.6" customHeight="1" x14ac:dyDescent="0.25">
      <c r="A297" s="939"/>
      <c r="B297" s="36"/>
      <c r="C297" s="36"/>
      <c r="D297" s="1298" t="s">
        <v>48</v>
      </c>
      <c r="E297" s="1299"/>
      <c r="F297" s="62"/>
      <c r="G297" s="49" t="s">
        <v>2</v>
      </c>
      <c r="H297" s="52" t="s">
        <v>9</v>
      </c>
      <c r="I297" s="275" t="s">
        <v>4</v>
      </c>
      <c r="J297" s="52" t="s">
        <v>5</v>
      </c>
      <c r="K297" s="933"/>
      <c r="L297" s="370"/>
    </row>
    <row r="298" spans="1:12" ht="15.6" customHeight="1" x14ac:dyDescent="0.25">
      <c r="A298" s="939"/>
      <c r="B298" s="38"/>
      <c r="C298" s="38"/>
      <c r="D298" s="1298"/>
      <c r="E298" s="1299"/>
      <c r="F298" s="62"/>
      <c r="G298" s="37" t="s">
        <v>10</v>
      </c>
      <c r="H298" s="52"/>
      <c r="I298" s="275" t="s">
        <v>7</v>
      </c>
      <c r="J298" s="52" t="s">
        <v>8</v>
      </c>
      <c r="K298" s="1055" t="s">
        <v>59</v>
      </c>
      <c r="L298" s="358"/>
    </row>
    <row r="299" spans="1:12" ht="15.6" customHeight="1" x14ac:dyDescent="0.25">
      <c r="A299" s="939"/>
      <c r="B299" s="111" t="s">
        <v>11</v>
      </c>
      <c r="C299" s="38"/>
      <c r="D299" s="60"/>
      <c r="E299" s="61"/>
      <c r="F299" s="62"/>
      <c r="G299" s="50"/>
      <c r="H299" s="53"/>
      <c r="I299" s="53"/>
      <c r="J299" s="53"/>
      <c r="K299" s="20"/>
      <c r="L299" s="346"/>
    </row>
    <row r="300" spans="1:12" ht="15.6" customHeight="1" x14ac:dyDescent="0.25">
      <c r="A300" s="938"/>
      <c r="B300" s="38">
        <v>1</v>
      </c>
      <c r="C300" s="38" t="s">
        <v>12</v>
      </c>
      <c r="D300" s="1354">
        <v>0</v>
      </c>
      <c r="E300" s="1354"/>
      <c r="F300" s="62"/>
      <c r="G300" s="115">
        <v>0</v>
      </c>
      <c r="H300" s="54">
        <v>0</v>
      </c>
      <c r="I300" s="25">
        <f>(+D300+G300)*H300</f>
        <v>0</v>
      </c>
      <c r="J300" s="25">
        <v>0</v>
      </c>
      <c r="K300" s="25">
        <f>+I300+J300</f>
        <v>0</v>
      </c>
      <c r="L300" s="348"/>
    </row>
    <row r="301" spans="1:12" ht="15.6" customHeight="1" x14ac:dyDescent="0.25">
      <c r="A301" s="938"/>
      <c r="B301" s="38">
        <v>2</v>
      </c>
      <c r="C301" s="38" t="s">
        <v>12</v>
      </c>
      <c r="D301" s="1354">
        <v>0</v>
      </c>
      <c r="E301" s="1354"/>
      <c r="F301" s="62"/>
      <c r="G301" s="115">
        <v>0</v>
      </c>
      <c r="H301" s="54">
        <v>0</v>
      </c>
      <c r="I301" s="25">
        <f>(+D301+G301)*H301</f>
        <v>0</v>
      </c>
      <c r="J301" s="25">
        <v>0</v>
      </c>
      <c r="K301" s="25">
        <f>+I301+J301</f>
        <v>0</v>
      </c>
      <c r="L301" s="348"/>
    </row>
    <row r="302" spans="1:12" ht="15.6" customHeight="1" x14ac:dyDescent="0.25">
      <c r="A302" s="938"/>
      <c r="B302" s="38">
        <v>3</v>
      </c>
      <c r="C302" s="38" t="s">
        <v>54</v>
      </c>
      <c r="D302" s="1354">
        <v>0</v>
      </c>
      <c r="E302" s="1354"/>
      <c r="F302" s="62"/>
      <c r="G302" s="115">
        <v>0</v>
      </c>
      <c r="H302" s="54">
        <v>0</v>
      </c>
      <c r="I302" s="25">
        <f>(+D302+G302)*H302</f>
        <v>0</v>
      </c>
      <c r="J302" s="25">
        <v>0</v>
      </c>
      <c r="K302" s="25">
        <f>+I302+J302</f>
        <v>0</v>
      </c>
      <c r="L302" s="348"/>
    </row>
    <row r="303" spans="1:12" ht="15.6" customHeight="1" x14ac:dyDescent="0.25">
      <c r="A303" s="938"/>
      <c r="B303" s="38">
        <v>4</v>
      </c>
      <c r="C303" s="38" t="s">
        <v>13</v>
      </c>
      <c r="D303" s="1354">
        <v>0</v>
      </c>
      <c r="E303" s="1354"/>
      <c r="F303" s="62"/>
      <c r="G303" s="372">
        <v>0</v>
      </c>
      <c r="H303" s="54">
        <v>0</v>
      </c>
      <c r="I303" s="25">
        <f>(+D303+G303)*H303</f>
        <v>0</v>
      </c>
      <c r="J303" s="25">
        <v>0</v>
      </c>
      <c r="K303" s="25">
        <f>+I303+J303</f>
        <v>0</v>
      </c>
      <c r="L303" s="348"/>
    </row>
    <row r="304" spans="1:12" ht="15.6" customHeight="1" x14ac:dyDescent="0.25">
      <c r="A304" s="938"/>
      <c r="B304" s="38"/>
      <c r="C304" s="38"/>
      <c r="D304" s="103"/>
      <c r="E304" s="102"/>
      <c r="F304" s="122"/>
      <c r="G304" s="67" t="s">
        <v>51</v>
      </c>
      <c r="H304" s="106" t="s">
        <v>2</v>
      </c>
      <c r="I304" s="106" t="s">
        <v>44</v>
      </c>
      <c r="J304" s="134" t="s">
        <v>45</v>
      </c>
      <c r="K304" s="74"/>
      <c r="L304" s="347"/>
    </row>
    <row r="305" spans="1:12" ht="15.6" customHeight="1" x14ac:dyDescent="0.25">
      <c r="A305" s="938"/>
      <c r="B305" s="38">
        <v>5</v>
      </c>
      <c r="C305" s="38" t="s">
        <v>14</v>
      </c>
      <c r="D305" s="339"/>
      <c r="E305" s="339"/>
      <c r="F305" s="341"/>
      <c r="G305" s="133" t="s">
        <v>33</v>
      </c>
      <c r="H305" s="419" t="s">
        <v>33</v>
      </c>
      <c r="I305" s="100">
        <v>0</v>
      </c>
      <c r="J305" s="104">
        <v>0</v>
      </c>
      <c r="K305" s="25">
        <f>+I305+J305</f>
        <v>0</v>
      </c>
      <c r="L305" s="348"/>
    </row>
    <row r="306" spans="1:12" ht="15.6" customHeight="1" x14ac:dyDescent="0.25">
      <c r="A306" s="938"/>
      <c r="B306" s="38">
        <v>6</v>
      </c>
      <c r="C306" s="38" t="s">
        <v>14</v>
      </c>
      <c r="D306" s="339"/>
      <c r="E306" s="339"/>
      <c r="F306" s="341"/>
      <c r="G306" s="133" t="s">
        <v>33</v>
      </c>
      <c r="H306" s="133" t="s">
        <v>33</v>
      </c>
      <c r="I306" s="100">
        <v>0</v>
      </c>
      <c r="J306" s="104">
        <v>0</v>
      </c>
      <c r="K306" s="25">
        <f>+I306+J306</f>
        <v>0</v>
      </c>
      <c r="L306" s="348"/>
    </row>
    <row r="307" spans="1:12" ht="5.45" customHeight="1" x14ac:dyDescent="0.25">
      <c r="A307" s="939"/>
      <c r="B307" s="38"/>
      <c r="C307" s="38"/>
      <c r="D307" s="340"/>
      <c r="E307" s="340"/>
      <c r="F307" s="342"/>
      <c r="G307" s="59"/>
      <c r="H307" s="51"/>
      <c r="I307" s="51"/>
      <c r="J307" s="51"/>
      <c r="K307" s="353"/>
      <c r="L307" s="346"/>
    </row>
    <row r="308" spans="1:12" ht="15.6" customHeight="1" x14ac:dyDescent="0.25">
      <c r="A308" s="942"/>
      <c r="B308" s="128" t="s">
        <v>35</v>
      </c>
      <c r="C308" s="128"/>
      <c r="D308" s="76"/>
      <c r="E308" s="77"/>
      <c r="F308" s="46"/>
      <c r="G308" s="131"/>
      <c r="H308" s="129"/>
      <c r="I308" s="18">
        <f>SUM(I300:I307)</f>
        <v>0</v>
      </c>
      <c r="J308" s="16">
        <f>SUM(J300:J307)</f>
        <v>0</v>
      </c>
      <c r="K308" s="351">
        <f>SUM(K300:K307)</f>
        <v>0</v>
      </c>
      <c r="L308" s="107"/>
    </row>
    <row r="309" spans="1:12" ht="6.6" customHeight="1" x14ac:dyDescent="0.25">
      <c r="A309" s="939"/>
      <c r="B309" s="70"/>
      <c r="C309" s="70"/>
      <c r="D309" s="78"/>
      <c r="E309" s="79"/>
      <c r="F309" s="70"/>
      <c r="G309" s="20"/>
      <c r="H309" s="20"/>
      <c r="I309" s="20"/>
      <c r="J309" s="70"/>
      <c r="K309" s="78"/>
      <c r="L309" s="346"/>
    </row>
    <row r="310" spans="1:12" ht="15.6" customHeight="1" x14ac:dyDescent="0.25">
      <c r="A310" s="942"/>
      <c r="B310" s="128" t="s">
        <v>36</v>
      </c>
      <c r="C310" s="128"/>
      <c r="D310" s="76"/>
      <c r="E310" s="77"/>
      <c r="F310" s="128"/>
      <c r="G310" s="131"/>
      <c r="H310" s="129"/>
      <c r="I310" s="18">
        <f>+I271+I278+I286+I308+I295+J308</f>
        <v>0</v>
      </c>
      <c r="J310" s="18">
        <f>+J271+J278+J286+J295+J300+J301+J302+J303</f>
        <v>0</v>
      </c>
      <c r="K310" s="351">
        <f>+K271+K278+K286+K308+K295</f>
        <v>0</v>
      </c>
      <c r="L310" s="464"/>
    </row>
    <row r="311" spans="1:12" ht="15.6" customHeight="1" x14ac:dyDescent="0.25">
      <c r="A311" s="943"/>
      <c r="B311" s="81" t="s">
        <v>49</v>
      </c>
      <c r="C311" s="38"/>
      <c r="D311" s="11"/>
      <c r="E311" s="11"/>
      <c r="F311" s="11"/>
      <c r="G311" s="11"/>
      <c r="H311" s="11"/>
      <c r="I311" s="11"/>
      <c r="J311" s="11"/>
      <c r="K311" s="364"/>
      <c r="L311" s="358"/>
    </row>
    <row r="312" spans="1:12" ht="15.6" customHeight="1" x14ac:dyDescent="0.25">
      <c r="A312" s="944"/>
      <c r="B312" s="38">
        <v>1</v>
      </c>
      <c r="C312" s="8" t="s">
        <v>33</v>
      </c>
      <c r="D312" s="1313"/>
      <c r="E312" s="1313"/>
      <c r="F312" s="1313"/>
      <c r="G312" s="1313"/>
      <c r="H312" s="1313"/>
      <c r="I312" s="1313"/>
      <c r="J312" s="1314"/>
      <c r="K312" s="365">
        <v>0</v>
      </c>
      <c r="L312" s="348"/>
    </row>
    <row r="313" spans="1:12" ht="15.6" customHeight="1" x14ac:dyDescent="0.25">
      <c r="A313" s="945"/>
      <c r="B313" s="128" t="s">
        <v>50</v>
      </c>
      <c r="C313" s="128"/>
      <c r="D313" s="128"/>
      <c r="E313" s="128"/>
      <c r="F313" s="128"/>
      <c r="G313" s="128"/>
      <c r="H313" s="82"/>
      <c r="I313" s="82"/>
      <c r="J313" s="82"/>
      <c r="K313" s="351">
        <f>SUM(K312:K312)</f>
        <v>0</v>
      </c>
      <c r="L313" s="107"/>
    </row>
    <row r="314" spans="1:12" ht="15.6" customHeight="1" x14ac:dyDescent="0.25">
      <c r="A314" s="944"/>
      <c r="B314" s="111" t="s">
        <v>34</v>
      </c>
      <c r="C314" s="38"/>
      <c r="D314" s="38"/>
      <c r="E314" s="38"/>
      <c r="F314" s="38"/>
      <c r="G314" s="38"/>
      <c r="H314" s="38"/>
      <c r="I314" s="99"/>
      <c r="J314" s="11"/>
      <c r="K314" s="364"/>
      <c r="L314" s="358"/>
    </row>
    <row r="315" spans="1:12" ht="15.6" customHeight="1" x14ac:dyDescent="0.25">
      <c r="A315" s="944"/>
      <c r="B315" s="38">
        <v>1</v>
      </c>
      <c r="C315" s="38" t="s">
        <v>60</v>
      </c>
      <c r="D315" s="1392" t="s">
        <v>33</v>
      </c>
      <c r="E315" s="1392"/>
      <c r="F315" s="1392"/>
      <c r="G315" s="1392"/>
      <c r="H315" s="1392"/>
      <c r="I315" s="1392"/>
      <c r="J315" s="1393"/>
      <c r="K315" s="365">
        <v>0</v>
      </c>
      <c r="L315" s="348"/>
    </row>
    <row r="316" spans="1:12" ht="15.6" customHeight="1" x14ac:dyDescent="0.25">
      <c r="A316" s="946" t="s">
        <v>33</v>
      </c>
      <c r="B316" s="38">
        <v>2</v>
      </c>
      <c r="C316" s="38" t="s">
        <v>400</v>
      </c>
      <c r="D316" s="1311"/>
      <c r="E316" s="1311"/>
      <c r="F316" s="1311"/>
      <c r="G316" s="1311"/>
      <c r="H316" s="1311"/>
      <c r="I316" s="1311"/>
      <c r="J316" s="1312"/>
      <c r="K316" s="365">
        <v>0</v>
      </c>
      <c r="L316" s="348"/>
    </row>
    <row r="317" spans="1:12" ht="15.6" customHeight="1" x14ac:dyDescent="0.25">
      <c r="A317" s="945"/>
      <c r="B317" s="128" t="s">
        <v>37</v>
      </c>
      <c r="C317" s="128"/>
      <c r="D317" s="128"/>
      <c r="E317" s="128"/>
      <c r="F317" s="128"/>
      <c r="G317" s="128"/>
      <c r="H317" s="82"/>
      <c r="I317" s="82"/>
      <c r="J317" s="82"/>
      <c r="K317" s="351">
        <f>SUM(K315:K316)</f>
        <v>0</v>
      </c>
      <c r="L317" s="107"/>
    </row>
    <row r="318" spans="1:12" ht="15.6" customHeight="1" x14ac:dyDescent="0.25">
      <c r="A318" s="944"/>
      <c r="B318" s="111" t="s">
        <v>15</v>
      </c>
      <c r="C318" s="38"/>
      <c r="D318" s="1318"/>
      <c r="E318" s="1318"/>
      <c r="F318" s="1318"/>
      <c r="G318" s="1318"/>
      <c r="H318" s="1318"/>
      <c r="I318" s="1318"/>
      <c r="J318" s="1319"/>
      <c r="K318" s="364"/>
      <c r="L318" s="358"/>
    </row>
    <row r="319" spans="1:12" ht="15.6" customHeight="1" x14ac:dyDescent="0.25">
      <c r="A319" s="944"/>
      <c r="B319" s="38">
        <v>1</v>
      </c>
      <c r="C319" s="38" t="s">
        <v>16</v>
      </c>
      <c r="D319" s="1320"/>
      <c r="E319" s="1320"/>
      <c r="F319" s="1320"/>
      <c r="G319" s="1320"/>
      <c r="H319" s="1320"/>
      <c r="I319" s="1320"/>
      <c r="J319" s="1321"/>
      <c r="K319" s="365">
        <v>0</v>
      </c>
      <c r="L319" s="348"/>
    </row>
    <row r="320" spans="1:12" ht="15.6" customHeight="1" x14ac:dyDescent="0.25">
      <c r="A320" s="944"/>
      <c r="B320" s="38">
        <v>2</v>
      </c>
      <c r="C320" s="38" t="s">
        <v>17</v>
      </c>
      <c r="D320" s="1304" t="s">
        <v>33</v>
      </c>
      <c r="E320" s="1304"/>
      <c r="F320" s="1304"/>
      <c r="G320" s="1304"/>
      <c r="H320" s="1304"/>
      <c r="I320" s="1304"/>
      <c r="J320" s="1305"/>
      <c r="K320" s="365">
        <v>0</v>
      </c>
      <c r="L320" s="348"/>
    </row>
    <row r="321" spans="1:12" ht="15.6" customHeight="1" x14ac:dyDescent="0.25">
      <c r="A321" s="944"/>
      <c r="B321" s="38">
        <v>3</v>
      </c>
      <c r="C321" s="38" t="s">
        <v>18</v>
      </c>
      <c r="D321" s="1304" t="s">
        <v>33</v>
      </c>
      <c r="E321" s="1304"/>
      <c r="F321" s="1304"/>
      <c r="G321" s="1304"/>
      <c r="H321" s="1304"/>
      <c r="I321" s="1304"/>
      <c r="J321" s="1305"/>
      <c r="K321" s="365">
        <v>0</v>
      </c>
      <c r="L321" s="348"/>
    </row>
    <row r="322" spans="1:12" ht="15.6" customHeight="1" x14ac:dyDescent="0.25">
      <c r="A322" s="944"/>
      <c r="B322" s="38">
        <v>4</v>
      </c>
      <c r="C322" s="38" t="s">
        <v>19</v>
      </c>
      <c r="D322" s="1304" t="s">
        <v>33</v>
      </c>
      <c r="E322" s="1304"/>
      <c r="F322" s="1304"/>
      <c r="G322" s="1304"/>
      <c r="H322" s="1304"/>
      <c r="I322" s="1304"/>
      <c r="J322" s="1305"/>
      <c r="K322" s="365">
        <v>0</v>
      </c>
      <c r="L322" s="348"/>
    </row>
    <row r="323" spans="1:12" ht="15.6" customHeight="1" x14ac:dyDescent="0.25">
      <c r="A323" s="945"/>
      <c r="B323" s="128" t="s">
        <v>38</v>
      </c>
      <c r="C323" s="128"/>
      <c r="D323" s="128"/>
      <c r="E323" s="128"/>
      <c r="F323" s="128"/>
      <c r="G323" s="128"/>
      <c r="H323" s="82"/>
      <c r="I323" s="82"/>
      <c r="J323" s="313"/>
      <c r="K323" s="351">
        <f>SUM(K319:K322)</f>
        <v>0</v>
      </c>
      <c r="L323" s="107"/>
    </row>
    <row r="324" spans="1:12" ht="15.6" customHeight="1" x14ac:dyDescent="0.25">
      <c r="A324" s="944"/>
      <c r="B324" s="111" t="s">
        <v>20</v>
      </c>
      <c r="C324" s="38"/>
      <c r="D324" s="1306" t="s">
        <v>324</v>
      </c>
      <c r="E324" s="1306"/>
      <c r="F324" s="1306"/>
      <c r="G324" s="1306"/>
      <c r="H324" s="1306"/>
      <c r="I324" s="1306"/>
      <c r="J324" s="1307"/>
      <c r="K324" s="354"/>
      <c r="L324" s="358"/>
    </row>
    <row r="325" spans="1:12" ht="15.6" customHeight="1" x14ac:dyDescent="0.25">
      <c r="A325" s="944"/>
      <c r="B325" s="948">
        <v>1</v>
      </c>
      <c r="C325" s="948" t="s">
        <v>670</v>
      </c>
      <c r="D325" s="1320" t="s">
        <v>33</v>
      </c>
      <c r="E325" s="1320"/>
      <c r="F325" s="1320"/>
      <c r="G325" s="1320"/>
      <c r="H325" s="1320"/>
      <c r="I325" s="1320"/>
      <c r="J325" s="1321"/>
      <c r="K325" s="365">
        <v>0</v>
      </c>
      <c r="L325" s="348"/>
    </row>
    <row r="326" spans="1:12" ht="15.6" customHeight="1" x14ac:dyDescent="0.25">
      <c r="A326" s="944"/>
      <c r="B326" s="948">
        <v>2</v>
      </c>
      <c r="C326" s="948" t="s">
        <v>358</v>
      </c>
      <c r="D326" s="1304" t="s">
        <v>33</v>
      </c>
      <c r="E326" s="1304"/>
      <c r="F326" s="1304"/>
      <c r="G326" s="1304"/>
      <c r="H326" s="1304"/>
      <c r="I326" s="1304"/>
      <c r="J326" s="1305"/>
      <c r="K326" s="365">
        <v>0</v>
      </c>
      <c r="L326" s="348"/>
    </row>
    <row r="327" spans="1:12" ht="15.6" customHeight="1" x14ac:dyDescent="0.25">
      <c r="A327" s="944"/>
      <c r="B327" s="948">
        <v>3</v>
      </c>
      <c r="C327" s="948" t="s">
        <v>738</v>
      </c>
      <c r="D327" s="1304" t="s">
        <v>33</v>
      </c>
      <c r="E327" s="1304"/>
      <c r="F327" s="1304"/>
      <c r="G327" s="1304"/>
      <c r="H327" s="1304"/>
      <c r="I327" s="1304"/>
      <c r="J327" s="1305"/>
      <c r="K327" s="365">
        <v>0</v>
      </c>
      <c r="L327" s="348"/>
    </row>
    <row r="328" spans="1:12" ht="15.6" customHeight="1" x14ac:dyDescent="0.25">
      <c r="A328" s="944"/>
      <c r="B328" s="948">
        <v>4</v>
      </c>
      <c r="C328" s="948" t="s">
        <v>21</v>
      </c>
      <c r="D328" s="1304" t="s">
        <v>33</v>
      </c>
      <c r="E328" s="1304"/>
      <c r="F328" s="1304"/>
      <c r="G328" s="1304"/>
      <c r="H328" s="1304"/>
      <c r="I328" s="1304"/>
      <c r="J328" s="1305"/>
      <c r="K328" s="365">
        <v>0</v>
      </c>
      <c r="L328" s="348"/>
    </row>
    <row r="329" spans="1:12" ht="15.6" customHeight="1" x14ac:dyDescent="0.25">
      <c r="A329" s="944"/>
      <c r="B329" s="948">
        <v>5</v>
      </c>
      <c r="C329" s="948" t="s">
        <v>22</v>
      </c>
      <c r="D329" s="1304" t="s">
        <v>33</v>
      </c>
      <c r="E329" s="1304"/>
      <c r="F329" s="1304"/>
      <c r="G329" s="1304"/>
      <c r="H329" s="1304"/>
      <c r="I329" s="1304"/>
      <c r="J329" s="1305"/>
      <c r="K329" s="365">
        <v>0</v>
      </c>
      <c r="L329" s="348"/>
    </row>
    <row r="330" spans="1:12" ht="15.6" customHeight="1" x14ac:dyDescent="0.25">
      <c r="A330" s="944"/>
      <c r="B330" s="948">
        <v>6</v>
      </c>
      <c r="C330" s="948" t="s">
        <v>328</v>
      </c>
      <c r="D330" s="1304" t="s">
        <v>33</v>
      </c>
      <c r="E330" s="1304"/>
      <c r="F330" s="1304"/>
      <c r="G330" s="1304"/>
      <c r="H330" s="1304"/>
      <c r="I330" s="1304"/>
      <c r="J330" s="1305"/>
      <c r="K330" s="365">
        <v>0</v>
      </c>
      <c r="L330" s="348"/>
    </row>
    <row r="331" spans="1:12" ht="15.6" customHeight="1" x14ac:dyDescent="0.25">
      <c r="A331" s="932"/>
      <c r="B331" s="948">
        <v>7</v>
      </c>
      <c r="C331" s="950" t="s">
        <v>23</v>
      </c>
      <c r="D331" s="1304" t="s">
        <v>33</v>
      </c>
      <c r="E331" s="1304"/>
      <c r="F331" s="1304"/>
      <c r="G331" s="1304"/>
      <c r="H331" s="1304"/>
      <c r="I331" s="1304"/>
      <c r="J331" s="1305"/>
      <c r="K331" s="365">
        <v>0</v>
      </c>
      <c r="L331" s="348"/>
    </row>
    <row r="332" spans="1:12" ht="15.6" customHeight="1" x14ac:dyDescent="0.25">
      <c r="A332" s="932"/>
      <c r="B332" s="948">
        <v>8</v>
      </c>
      <c r="C332" s="950" t="s">
        <v>24</v>
      </c>
      <c r="D332" s="1304"/>
      <c r="E332" s="1304"/>
      <c r="F332" s="1304"/>
      <c r="G332" s="1304"/>
      <c r="H332" s="1304"/>
      <c r="I332" s="1304"/>
      <c r="J332" s="1305"/>
      <c r="K332" s="365">
        <v>0</v>
      </c>
      <c r="L332" s="348"/>
    </row>
    <row r="333" spans="1:12" ht="15.6" customHeight="1" x14ac:dyDescent="0.25">
      <c r="A333" s="947" t="s">
        <v>33</v>
      </c>
      <c r="B333" s="948">
        <v>9</v>
      </c>
      <c r="C333" s="948" t="s">
        <v>19</v>
      </c>
      <c r="D333" s="1349" t="s">
        <v>33</v>
      </c>
      <c r="E333" s="1349"/>
      <c r="F333" s="1349"/>
      <c r="G333" s="1349"/>
      <c r="H333" s="1349"/>
      <c r="I333" s="1349"/>
      <c r="J333" s="1350"/>
      <c r="K333" s="365">
        <v>0</v>
      </c>
      <c r="L333" s="348"/>
    </row>
    <row r="334" spans="1:12" ht="15.6" customHeight="1" x14ac:dyDescent="0.25">
      <c r="A334" s="944"/>
      <c r="B334" s="113" t="s">
        <v>41</v>
      </c>
      <c r="C334" s="128"/>
      <c r="D334" s="128"/>
      <c r="E334" s="128"/>
      <c r="F334" s="128"/>
      <c r="G334" s="128"/>
      <c r="H334" s="82"/>
      <c r="I334" s="82"/>
      <c r="J334" s="82"/>
      <c r="K334" s="351">
        <f>SUM(K325:K333)</f>
        <v>0</v>
      </c>
      <c r="L334" s="107"/>
    </row>
    <row r="335" spans="1:12" ht="7.15" customHeight="1" x14ac:dyDescent="0.25">
      <c r="A335" s="949"/>
      <c r="B335" s="38"/>
      <c r="C335" s="38"/>
      <c r="D335" s="38"/>
      <c r="E335" s="38"/>
      <c r="F335" s="38"/>
      <c r="G335" s="38"/>
      <c r="H335" s="11"/>
      <c r="I335" s="11"/>
      <c r="J335" s="11"/>
      <c r="K335" s="364"/>
      <c r="L335" s="359"/>
    </row>
    <row r="336" spans="1:12" ht="15.6" customHeight="1" x14ac:dyDescent="0.25">
      <c r="A336" s="949" t="s">
        <v>33</v>
      </c>
      <c r="B336" s="113" t="s">
        <v>40</v>
      </c>
      <c r="C336" s="128"/>
      <c r="D336" s="128"/>
      <c r="E336" s="128"/>
      <c r="F336" s="128"/>
      <c r="G336" s="128"/>
      <c r="H336" s="82"/>
      <c r="I336" s="82"/>
      <c r="J336" s="82"/>
      <c r="K336" s="351">
        <f>+K310+K313+K317+K323+K334</f>
        <v>0</v>
      </c>
      <c r="L336" s="107"/>
    </row>
    <row r="337" spans="1:12" ht="7.15" customHeight="1" thickBot="1" x14ac:dyDescent="0.3">
      <c r="A337" s="949"/>
      <c r="B337" s="36"/>
      <c r="C337" s="36"/>
      <c r="D337" s="36"/>
      <c r="E337" s="36"/>
      <c r="F337" s="36"/>
      <c r="G337" s="36"/>
      <c r="H337" s="13"/>
      <c r="I337" s="10"/>
      <c r="J337" s="10"/>
      <c r="K337" s="353"/>
      <c r="L337" s="346"/>
    </row>
    <row r="338" spans="1:12" ht="15.6" customHeight="1" thickBot="1" x14ac:dyDescent="0.3">
      <c r="A338" s="949"/>
      <c r="B338" s="114" t="s">
        <v>25</v>
      </c>
      <c r="C338" s="84"/>
      <c r="D338" s="85"/>
      <c r="E338" s="86" t="s">
        <v>26</v>
      </c>
      <c r="F338" s="465">
        <v>0</v>
      </c>
      <c r="G338" s="22"/>
      <c r="H338" s="84" t="s">
        <v>39</v>
      </c>
      <c r="I338" s="22">
        <f>+K336-K313-K323</f>
        <v>0</v>
      </c>
      <c r="J338" s="87"/>
      <c r="K338" s="366">
        <f>F338*I338</f>
        <v>0</v>
      </c>
      <c r="L338" s="348">
        <v>0</v>
      </c>
    </row>
    <row r="339" spans="1:12" ht="9" customHeight="1" x14ac:dyDescent="0.25">
      <c r="A339" s="42"/>
      <c r="B339" s="88"/>
      <c r="C339" s="88"/>
      <c r="D339" s="88"/>
      <c r="E339" s="88"/>
      <c r="F339" s="88"/>
      <c r="G339" s="88"/>
      <c r="H339" s="93"/>
      <c r="I339" s="23"/>
      <c r="J339" s="23"/>
      <c r="K339" s="367"/>
      <c r="L339" s="361"/>
    </row>
    <row r="340" spans="1:12" ht="15.6" customHeight="1" x14ac:dyDescent="0.25">
      <c r="A340" s="42"/>
      <c r="B340" s="113" t="s">
        <v>42</v>
      </c>
      <c r="C340" s="128"/>
      <c r="D340" s="128"/>
      <c r="E340" s="128"/>
      <c r="F340" s="128"/>
      <c r="G340" s="128"/>
      <c r="H340" s="82"/>
      <c r="I340" s="82"/>
      <c r="J340" s="82"/>
      <c r="K340" s="368">
        <f>+K336+K338</f>
        <v>0</v>
      </c>
      <c r="L340" s="109">
        <f>+L336+L338</f>
        <v>0</v>
      </c>
    </row>
    <row r="341" spans="1:12" ht="15.6" customHeight="1" x14ac:dyDescent="0.25">
      <c r="A341" s="42"/>
      <c r="B341" s="91"/>
      <c r="C341" s="91"/>
      <c r="D341" s="91"/>
      <c r="E341" s="91"/>
      <c r="F341" s="91"/>
      <c r="G341" s="91"/>
      <c r="H341" s="91"/>
      <c r="I341" s="91"/>
      <c r="J341" s="110" t="s">
        <v>52</v>
      </c>
      <c r="K341" s="1326">
        <f>+K340+L340</f>
        <v>0</v>
      </c>
      <c r="L341" s="1327"/>
    </row>
    <row r="342" spans="1:12" ht="15.6" customHeight="1" x14ac:dyDescent="0.25">
      <c r="A342" s="94" t="s">
        <v>27</v>
      </c>
      <c r="B342" s="1322" t="s">
        <v>33</v>
      </c>
      <c r="C342" s="1322"/>
      <c r="D342" s="1322"/>
      <c r="E342" s="1322"/>
      <c r="F342" s="1322"/>
      <c r="G342" s="1322"/>
      <c r="H342" s="1322"/>
      <c r="I342" s="1322"/>
      <c r="J342" s="1322"/>
      <c r="K342" s="1322"/>
      <c r="L342" s="1323"/>
    </row>
    <row r="343" spans="1:12" ht="15.6" customHeight="1" x14ac:dyDescent="0.25">
      <c r="A343" s="92"/>
      <c r="B343" s="1324"/>
      <c r="C343" s="1324"/>
      <c r="D343" s="1324"/>
      <c r="E343" s="1324"/>
      <c r="F343" s="1324"/>
      <c r="G343" s="1324"/>
      <c r="H343" s="1324"/>
      <c r="I343" s="1324"/>
      <c r="J343" s="1324"/>
      <c r="K343" s="1324"/>
      <c r="L343" s="1325"/>
    </row>
    <row r="344" spans="1:12" ht="15.6" customHeight="1" x14ac:dyDescent="0.25"/>
    <row r="345" spans="1:12" ht="15.6" customHeight="1" x14ac:dyDescent="0.25"/>
    <row r="346" spans="1:12" ht="52.15" customHeight="1" x14ac:dyDescent="0.25">
      <c r="A346" s="1386" t="s">
        <v>636</v>
      </c>
      <c r="B346" s="1387"/>
      <c r="C346" s="119" t="s">
        <v>57</v>
      </c>
      <c r="D346" s="1310" t="s">
        <v>53</v>
      </c>
      <c r="E346" s="1310"/>
      <c r="F346" s="1310"/>
      <c r="G346" s="1388">
        <f>K1</f>
        <v>0</v>
      </c>
      <c r="H346" s="1388"/>
      <c r="I346" s="1389"/>
      <c r="J346" s="120" t="s">
        <v>56</v>
      </c>
      <c r="K346" s="1390">
        <f>K1</f>
        <v>0</v>
      </c>
      <c r="L346" s="1391"/>
    </row>
    <row r="347" spans="1:12" ht="39" customHeight="1" x14ac:dyDescent="0.25">
      <c r="A347" s="344" t="s">
        <v>0</v>
      </c>
      <c r="B347" s="1397">
        <f>B2</f>
        <v>0</v>
      </c>
      <c r="C347" s="1398"/>
      <c r="D347" s="1398"/>
      <c r="E347" s="1398"/>
      <c r="F347" s="1399"/>
      <c r="G347" s="1394" t="s">
        <v>491</v>
      </c>
      <c r="H347" s="1395"/>
      <c r="I347" s="1396"/>
      <c r="J347" s="678" t="s">
        <v>28</v>
      </c>
      <c r="K347" s="679">
        <f>K260+1</f>
        <v>2023</v>
      </c>
      <c r="L347" s="492" t="s">
        <v>33</v>
      </c>
    </row>
    <row r="348" spans="1:12" ht="39.6" customHeight="1" x14ac:dyDescent="0.25">
      <c r="A348" s="343" t="s">
        <v>487</v>
      </c>
      <c r="B348" s="46"/>
      <c r="C348" s="46"/>
      <c r="D348" s="1296" t="s">
        <v>29</v>
      </c>
      <c r="E348" s="1296"/>
      <c r="F348" s="462" t="s">
        <v>1</v>
      </c>
      <c r="G348" s="463" t="s">
        <v>30</v>
      </c>
      <c r="H348" s="677" t="s">
        <v>3</v>
      </c>
      <c r="I348" s="55" t="s">
        <v>31</v>
      </c>
      <c r="J348" s="55" t="s">
        <v>32</v>
      </c>
      <c r="K348" s="362" t="s">
        <v>59</v>
      </c>
      <c r="L348" s="345"/>
    </row>
    <row r="349" spans="1:12" ht="6" customHeight="1" x14ac:dyDescent="0.25">
      <c r="A349" s="1294"/>
      <c r="B349" s="68"/>
      <c r="C349" s="68"/>
      <c r="D349" s="1302" t="s">
        <v>33</v>
      </c>
      <c r="E349" s="1302"/>
      <c r="F349" s="71"/>
      <c r="G349" s="71" t="s">
        <v>33</v>
      </c>
      <c r="H349" s="73"/>
      <c r="I349" s="73" t="s">
        <v>33</v>
      </c>
      <c r="J349" s="73" t="s">
        <v>33</v>
      </c>
      <c r="K349" s="363"/>
      <c r="L349" s="369"/>
    </row>
    <row r="350" spans="1:12" ht="15.6" customHeight="1" x14ac:dyDescent="0.25">
      <c r="A350" s="1294"/>
      <c r="B350" s="69" t="s">
        <v>47</v>
      </c>
      <c r="C350" s="38"/>
      <c r="D350" s="60"/>
      <c r="E350" s="61"/>
      <c r="F350" s="50"/>
      <c r="G350" s="50"/>
      <c r="H350" s="53"/>
      <c r="I350" s="53"/>
      <c r="J350" s="53"/>
      <c r="K350" s="349"/>
      <c r="L350" s="331"/>
    </row>
    <row r="351" spans="1:12" ht="15.6" customHeight="1" x14ac:dyDescent="0.25">
      <c r="A351" s="938"/>
      <c r="B351" s="38">
        <v>1</v>
      </c>
      <c r="C351" s="1090" t="str">
        <f t="shared" ref="C351:C356" si="30">C6</f>
        <v xml:space="preserve"> </v>
      </c>
      <c r="D351" s="1297">
        <v>0</v>
      </c>
      <c r="E351" s="1297"/>
      <c r="F351" s="65">
        <f t="shared" ref="F351:F356" si="31">D351*9</f>
        <v>0</v>
      </c>
      <c r="G351" s="132">
        <v>0</v>
      </c>
      <c r="H351" s="125">
        <f t="shared" ref="H351:H356" si="32">H264*1.03</f>
        <v>0</v>
      </c>
      <c r="I351" s="685">
        <f t="shared" ref="I351:I356" si="33">H351*D351+H351/9*G351</f>
        <v>0</v>
      </c>
      <c r="J351" s="685">
        <f>IF(I351=0, -6104*D351) + (H351*D351*0.219)+(6104*D351)+(H351/9*G351*0.219)</f>
        <v>0</v>
      </c>
      <c r="K351" s="686">
        <f t="shared" ref="K351:K356" si="34">+I351+J351</f>
        <v>0</v>
      </c>
      <c r="L351" s="665"/>
    </row>
    <row r="352" spans="1:12" ht="15.6" customHeight="1" x14ac:dyDescent="0.25">
      <c r="A352" s="938"/>
      <c r="B352" s="38">
        <v>2</v>
      </c>
      <c r="C352" s="1054" t="str">
        <f t="shared" si="30"/>
        <v xml:space="preserve"> </v>
      </c>
      <c r="D352" s="1297">
        <v>0</v>
      </c>
      <c r="E352" s="1297"/>
      <c r="F352" s="65">
        <f t="shared" si="31"/>
        <v>0</v>
      </c>
      <c r="G352" s="132">
        <v>0</v>
      </c>
      <c r="H352" s="125">
        <f t="shared" si="32"/>
        <v>0</v>
      </c>
      <c r="I352" s="685">
        <f t="shared" si="33"/>
        <v>0</v>
      </c>
      <c r="J352" s="685">
        <f t="shared" ref="J352:J357" si="35">IF(I352=0, -6104*D352) + (H352*D352*0.219)+(6104*D352)+(H352/9*G352*0.219)</f>
        <v>0</v>
      </c>
      <c r="K352" s="686">
        <f t="shared" si="34"/>
        <v>0</v>
      </c>
      <c r="L352" s="665"/>
    </row>
    <row r="353" spans="1:12" ht="15.6" customHeight="1" x14ac:dyDescent="0.25">
      <c r="A353" s="938"/>
      <c r="B353" s="38">
        <v>3</v>
      </c>
      <c r="C353" s="1054" t="str">
        <f t="shared" si="30"/>
        <v xml:space="preserve"> </v>
      </c>
      <c r="D353" s="1297">
        <v>0</v>
      </c>
      <c r="E353" s="1297"/>
      <c r="F353" s="65">
        <f t="shared" si="31"/>
        <v>0</v>
      </c>
      <c r="G353" s="132">
        <v>0</v>
      </c>
      <c r="H353" s="125">
        <f t="shared" si="32"/>
        <v>0</v>
      </c>
      <c r="I353" s="685">
        <f t="shared" si="33"/>
        <v>0</v>
      </c>
      <c r="J353" s="685">
        <f t="shared" si="35"/>
        <v>0</v>
      </c>
      <c r="K353" s="686">
        <f t="shared" si="34"/>
        <v>0</v>
      </c>
      <c r="L353" s="665"/>
    </row>
    <row r="354" spans="1:12" ht="15.6" customHeight="1" x14ac:dyDescent="0.25">
      <c r="A354" s="938"/>
      <c r="B354" s="38">
        <v>4</v>
      </c>
      <c r="C354" s="1054" t="str">
        <f t="shared" si="30"/>
        <v xml:space="preserve"> </v>
      </c>
      <c r="D354" s="1297">
        <v>0</v>
      </c>
      <c r="E354" s="1297"/>
      <c r="F354" s="65">
        <f t="shared" si="31"/>
        <v>0</v>
      </c>
      <c r="G354" s="132">
        <v>0</v>
      </c>
      <c r="H354" s="125">
        <f t="shared" si="32"/>
        <v>0</v>
      </c>
      <c r="I354" s="685">
        <f t="shared" si="33"/>
        <v>0</v>
      </c>
      <c r="J354" s="685">
        <f t="shared" si="35"/>
        <v>0</v>
      </c>
      <c r="K354" s="686">
        <f t="shared" si="34"/>
        <v>0</v>
      </c>
      <c r="L354" s="665"/>
    </row>
    <row r="355" spans="1:12" ht="15.6" customHeight="1" x14ac:dyDescent="0.25">
      <c r="A355" s="938"/>
      <c r="B355" s="38">
        <v>5</v>
      </c>
      <c r="C355" s="1054" t="str">
        <f t="shared" si="30"/>
        <v xml:space="preserve"> </v>
      </c>
      <c r="D355" s="1297">
        <v>0</v>
      </c>
      <c r="E355" s="1297"/>
      <c r="F355" s="65">
        <f t="shared" si="31"/>
        <v>0</v>
      </c>
      <c r="G355" s="132">
        <v>0</v>
      </c>
      <c r="H355" s="125">
        <f t="shared" si="32"/>
        <v>0</v>
      </c>
      <c r="I355" s="685">
        <f t="shared" si="33"/>
        <v>0</v>
      </c>
      <c r="J355" s="685">
        <f t="shared" si="35"/>
        <v>0</v>
      </c>
      <c r="K355" s="686">
        <f t="shared" si="34"/>
        <v>0</v>
      </c>
      <c r="L355" s="665"/>
    </row>
    <row r="356" spans="1:12" ht="15.6" customHeight="1" x14ac:dyDescent="0.25">
      <c r="A356" s="938"/>
      <c r="B356" s="38">
        <v>6</v>
      </c>
      <c r="C356" s="1054" t="str">
        <f t="shared" si="30"/>
        <v xml:space="preserve"> </v>
      </c>
      <c r="D356" s="1297">
        <v>0</v>
      </c>
      <c r="E356" s="1297"/>
      <c r="F356" s="65">
        <f t="shared" si="31"/>
        <v>0</v>
      </c>
      <c r="G356" s="132">
        <v>0</v>
      </c>
      <c r="H356" s="125">
        <f t="shared" si="32"/>
        <v>0</v>
      </c>
      <c r="I356" s="685">
        <f t="shared" si="33"/>
        <v>0</v>
      </c>
      <c r="J356" s="685">
        <f t="shared" si="35"/>
        <v>0</v>
      </c>
      <c r="K356" s="686">
        <f t="shared" si="34"/>
        <v>0</v>
      </c>
      <c r="L356" s="665"/>
    </row>
    <row r="357" spans="1:12" ht="4.9000000000000004" customHeight="1" x14ac:dyDescent="0.25">
      <c r="A357" s="939"/>
      <c r="B357" s="70"/>
      <c r="C357" s="14"/>
      <c r="D357" s="56"/>
      <c r="E357" s="57"/>
      <c r="F357" s="72"/>
      <c r="G357" s="21"/>
      <c r="H357" s="21"/>
      <c r="I357" s="371"/>
      <c r="J357" s="685">
        <f t="shared" si="35"/>
        <v>0</v>
      </c>
      <c r="K357" s="692"/>
      <c r="L357" s="346"/>
    </row>
    <row r="358" spans="1:12" ht="15.6" customHeight="1" x14ac:dyDescent="0.25">
      <c r="A358" s="940"/>
      <c r="B358" s="128" t="s">
        <v>46</v>
      </c>
      <c r="C358" s="128"/>
      <c r="D358" s="76"/>
      <c r="E358" s="77"/>
      <c r="F358" s="105"/>
      <c r="G358" s="131"/>
      <c r="H358" s="129"/>
      <c r="I358" s="693">
        <f>SUM(I351:I357)</f>
        <v>0</v>
      </c>
      <c r="J358" s="693">
        <f>SUM(J351:J357)</f>
        <v>0</v>
      </c>
      <c r="K358" s="694">
        <f>SUM(K351:K357)</f>
        <v>0</v>
      </c>
      <c r="L358" s="107"/>
    </row>
    <row r="359" spans="1:12" ht="15.6" customHeight="1" x14ac:dyDescent="0.25">
      <c r="A359" s="939"/>
      <c r="B359" s="36"/>
      <c r="C359" s="36"/>
      <c r="D359" s="1351" t="s">
        <v>43</v>
      </c>
      <c r="E359" s="1351"/>
      <c r="F359" s="126"/>
      <c r="G359" s="47"/>
      <c r="H359" s="101"/>
      <c r="I359" s="275" t="s">
        <v>4</v>
      </c>
      <c r="J359" s="52" t="s">
        <v>5</v>
      </c>
      <c r="K359" s="933"/>
      <c r="L359" s="370"/>
    </row>
    <row r="360" spans="1:12" ht="15.6" customHeight="1" x14ac:dyDescent="0.25">
      <c r="A360" s="939"/>
      <c r="B360" s="1315" t="s">
        <v>744</v>
      </c>
      <c r="C360" s="1316"/>
      <c r="D360" s="1351"/>
      <c r="E360" s="1351"/>
      <c r="F360" s="112" t="s">
        <v>1</v>
      </c>
      <c r="G360" s="47"/>
      <c r="H360" s="52" t="s">
        <v>3</v>
      </c>
      <c r="I360" s="275" t="s">
        <v>7</v>
      </c>
      <c r="J360" s="52" t="s">
        <v>8</v>
      </c>
      <c r="K360" s="352" t="s">
        <v>59</v>
      </c>
      <c r="L360" s="358"/>
    </row>
    <row r="361" spans="1:12" ht="15.6" customHeight="1" x14ac:dyDescent="0.25">
      <c r="A361" s="939"/>
      <c r="B361" s="1315"/>
      <c r="C361" s="1316"/>
      <c r="D361" s="60"/>
      <c r="E361" s="61"/>
      <c r="F361" s="39"/>
      <c r="G361" s="47"/>
      <c r="H361" s="53"/>
      <c r="I361" s="51"/>
      <c r="J361" s="53"/>
      <c r="K361" s="692"/>
      <c r="L361" s="346"/>
    </row>
    <row r="362" spans="1:12" ht="15.6" customHeight="1" x14ac:dyDescent="0.25">
      <c r="A362" s="938"/>
      <c r="B362" s="38">
        <v>1</v>
      </c>
      <c r="C362" s="1090">
        <f>C17</f>
        <v>0</v>
      </c>
      <c r="D362" s="1297">
        <v>0</v>
      </c>
      <c r="E362" s="1297"/>
      <c r="F362" s="65">
        <f>D362*12</f>
        <v>0</v>
      </c>
      <c r="G362" s="47"/>
      <c r="H362" s="125">
        <f>H275*1.03</f>
        <v>0</v>
      </c>
      <c r="I362" s="685">
        <f>H362*D362</f>
        <v>0</v>
      </c>
      <c r="J362" s="685">
        <f>IF(I362=0, -6104*D362) + (H362*D362*0.219)+(6104*D362)</f>
        <v>0</v>
      </c>
      <c r="K362" s="686">
        <f>+I362+J362</f>
        <v>0</v>
      </c>
      <c r="L362" s="348"/>
    </row>
    <row r="363" spans="1:12" ht="15.6" customHeight="1" x14ac:dyDescent="0.25">
      <c r="A363" s="938"/>
      <c r="B363" s="38">
        <v>2</v>
      </c>
      <c r="C363" s="1054" t="str">
        <f>C18</f>
        <v xml:space="preserve"> </v>
      </c>
      <c r="D363" s="1297">
        <v>0</v>
      </c>
      <c r="E363" s="1297"/>
      <c r="F363" s="65">
        <f>D363*12</f>
        <v>0</v>
      </c>
      <c r="G363" s="47"/>
      <c r="H363" s="125">
        <f>H276*1.03</f>
        <v>0</v>
      </c>
      <c r="I363" s="685">
        <f>H363*D363</f>
        <v>0</v>
      </c>
      <c r="J363" s="685">
        <f t="shared" ref="J363:J364" si="36">IF(I363=0, -6104*D363) + (H363*D363*0.219)+(6104*D363)</f>
        <v>0</v>
      </c>
      <c r="K363" s="686">
        <f>+I363+J363</f>
        <v>0</v>
      </c>
      <c r="L363" s="348"/>
    </row>
    <row r="364" spans="1:12" ht="15.6" customHeight="1" x14ac:dyDescent="0.25">
      <c r="A364" s="938"/>
      <c r="B364" s="38">
        <v>3</v>
      </c>
      <c r="C364" s="1054" t="str">
        <f>C19</f>
        <v xml:space="preserve"> </v>
      </c>
      <c r="D364" s="1297">
        <v>0</v>
      </c>
      <c r="E364" s="1297"/>
      <c r="F364" s="65">
        <f>D364*12</f>
        <v>0</v>
      </c>
      <c r="G364" s="47"/>
      <c r="H364" s="125">
        <f>H277*1.03</f>
        <v>0</v>
      </c>
      <c r="I364" s="685">
        <f>H364*D364</f>
        <v>0</v>
      </c>
      <c r="J364" s="685">
        <f t="shared" si="36"/>
        <v>0</v>
      </c>
      <c r="K364" s="686">
        <f>+I364+J364</f>
        <v>0</v>
      </c>
      <c r="L364" s="348"/>
    </row>
    <row r="365" spans="1:12" ht="15.6" customHeight="1" x14ac:dyDescent="0.25">
      <c r="A365" s="942"/>
      <c r="B365" s="128" t="s">
        <v>745</v>
      </c>
      <c r="C365" s="128"/>
      <c r="D365" s="76"/>
      <c r="E365" s="77"/>
      <c r="F365" s="105"/>
      <c r="G365" s="131"/>
      <c r="H365" s="129"/>
      <c r="I365" s="693">
        <f>SUM(I362:I364)</f>
        <v>0</v>
      </c>
      <c r="J365" s="693">
        <f>SUM(J362:J364)</f>
        <v>0</v>
      </c>
      <c r="K365" s="694">
        <f>SUM(K362:K364)</f>
        <v>0</v>
      </c>
      <c r="L365" s="107"/>
    </row>
    <row r="366" spans="1:12" ht="15.6" customHeight="1" x14ac:dyDescent="0.25">
      <c r="A366" s="941"/>
      <c r="B366" s="36"/>
      <c r="C366" s="36"/>
      <c r="D366" s="1351" t="s">
        <v>43</v>
      </c>
      <c r="E366" s="1351"/>
      <c r="F366" s="126"/>
      <c r="G366" s="47"/>
      <c r="H366" s="101"/>
      <c r="I366" s="275" t="s">
        <v>4</v>
      </c>
      <c r="J366" s="52" t="s">
        <v>5</v>
      </c>
      <c r="K366" s="933"/>
      <c r="L366" s="370"/>
    </row>
    <row r="367" spans="1:12" ht="15.6" customHeight="1" x14ac:dyDescent="0.25">
      <c r="A367" s="941"/>
      <c r="B367" s="1329" t="s">
        <v>746</v>
      </c>
      <c r="C367" s="1330"/>
      <c r="D367" s="1351"/>
      <c r="E367" s="1351"/>
      <c r="F367" s="112" t="s">
        <v>1</v>
      </c>
      <c r="G367" s="47"/>
      <c r="H367" s="66" t="s">
        <v>3</v>
      </c>
      <c r="I367" s="275" t="s">
        <v>7</v>
      </c>
      <c r="J367" s="52" t="s">
        <v>8</v>
      </c>
      <c r="K367" s="352" t="s">
        <v>59</v>
      </c>
      <c r="L367" s="358"/>
    </row>
    <row r="368" spans="1:12" ht="15.6" customHeight="1" x14ac:dyDescent="0.25">
      <c r="A368" s="941"/>
      <c r="B368" s="1329"/>
      <c r="C368" s="1330"/>
      <c r="D368" s="60"/>
      <c r="E368" s="61"/>
      <c r="F368" s="39"/>
      <c r="G368" s="47"/>
      <c r="H368" s="53"/>
      <c r="I368" s="51"/>
      <c r="J368" s="53"/>
      <c r="K368" s="692"/>
      <c r="L368" s="346"/>
    </row>
    <row r="369" spans="1:12" ht="15.6" customHeight="1" x14ac:dyDescent="0.25">
      <c r="A369" s="938"/>
      <c r="B369" s="38">
        <v>1</v>
      </c>
      <c r="C369" s="1054" t="str">
        <f>C24</f>
        <v xml:space="preserve"> </v>
      </c>
      <c r="D369" s="1297">
        <v>0</v>
      </c>
      <c r="E369" s="1297"/>
      <c r="F369" s="65">
        <f>D369*12</f>
        <v>0</v>
      </c>
      <c r="G369" s="47"/>
      <c r="H369" s="125">
        <f>H282*1.03</f>
        <v>0</v>
      </c>
      <c r="I369" s="685">
        <f>H369*D369</f>
        <v>0</v>
      </c>
      <c r="J369" s="685">
        <f>IF(I369=0, -6104*D369) + (H369*D369*0.2751)+(6104*D369)</f>
        <v>0</v>
      </c>
      <c r="K369" s="686">
        <f>+I369+J369</f>
        <v>0</v>
      </c>
      <c r="L369" s="348"/>
    </row>
    <row r="370" spans="1:12" ht="15.6" customHeight="1" x14ac:dyDescent="0.25">
      <c r="A370" s="938"/>
      <c r="B370" s="38">
        <v>2</v>
      </c>
      <c r="C370" s="1054" t="str">
        <f>C25</f>
        <v xml:space="preserve"> </v>
      </c>
      <c r="D370" s="1297">
        <v>0</v>
      </c>
      <c r="E370" s="1297"/>
      <c r="F370" s="65">
        <f>D370*12</f>
        <v>0</v>
      </c>
      <c r="G370" s="47"/>
      <c r="H370" s="125">
        <f>H283*1.03</f>
        <v>0</v>
      </c>
      <c r="I370" s="685">
        <f>H370*D370</f>
        <v>0</v>
      </c>
      <c r="J370" s="685">
        <f t="shared" ref="J370:J372" si="37">IF(I370=0, -6104*D370) + (H370*D370*0.2751)+(6104*D370)</f>
        <v>0</v>
      </c>
      <c r="K370" s="686">
        <f>+I370+J370</f>
        <v>0</v>
      </c>
      <c r="L370" s="348"/>
    </row>
    <row r="371" spans="1:12" ht="15.6" customHeight="1" x14ac:dyDescent="0.25">
      <c r="A371" s="938"/>
      <c r="B371" s="38">
        <v>3</v>
      </c>
      <c r="C371" s="1054" t="str">
        <f>C26</f>
        <v xml:space="preserve"> </v>
      </c>
      <c r="D371" s="1297">
        <v>0</v>
      </c>
      <c r="E371" s="1297"/>
      <c r="F371" s="65">
        <f>D371*12</f>
        <v>0</v>
      </c>
      <c r="G371" s="47"/>
      <c r="H371" s="125">
        <f>H284*1.03</f>
        <v>0</v>
      </c>
      <c r="I371" s="685">
        <f>H371*D371</f>
        <v>0</v>
      </c>
      <c r="J371" s="685">
        <f t="shared" si="37"/>
        <v>0</v>
      </c>
      <c r="K371" s="686">
        <f>+I371+J371</f>
        <v>0</v>
      </c>
      <c r="L371" s="348"/>
    </row>
    <row r="372" spans="1:12" ht="15.6" customHeight="1" x14ac:dyDescent="0.25">
      <c r="A372" s="938"/>
      <c r="B372" s="38">
        <v>4</v>
      </c>
      <c r="C372" s="1054" t="str">
        <f>C27</f>
        <v xml:space="preserve"> </v>
      </c>
      <c r="D372" s="1297">
        <v>0</v>
      </c>
      <c r="E372" s="1297"/>
      <c r="F372" s="65">
        <f>D372*12</f>
        <v>0</v>
      </c>
      <c r="G372" s="47"/>
      <c r="H372" s="125">
        <f>H285*1.03</f>
        <v>0</v>
      </c>
      <c r="I372" s="685">
        <f>H372*D372</f>
        <v>0</v>
      </c>
      <c r="J372" s="685">
        <f t="shared" si="37"/>
        <v>0</v>
      </c>
      <c r="K372" s="686">
        <f>+I372+J372</f>
        <v>0</v>
      </c>
      <c r="L372" s="348"/>
    </row>
    <row r="373" spans="1:12" ht="15.6" customHeight="1" x14ac:dyDescent="0.25">
      <c r="A373" s="942"/>
      <c r="B373" s="128" t="s">
        <v>747</v>
      </c>
      <c r="C373" s="128"/>
      <c r="D373" s="1335" t="s">
        <v>33</v>
      </c>
      <c r="E373" s="1336"/>
      <c r="F373" s="131"/>
      <c r="G373" s="131"/>
      <c r="H373" s="129"/>
      <c r="I373" s="693">
        <f>SUM(I369:I372)</f>
        <v>0</v>
      </c>
      <c r="J373" s="693">
        <f>SUM(J369:J372)</f>
        <v>0</v>
      </c>
      <c r="K373" s="694">
        <f>SUM(K369:K372)</f>
        <v>0</v>
      </c>
      <c r="L373" s="107"/>
    </row>
    <row r="374" spans="1:12" ht="15.6" customHeight="1" x14ac:dyDescent="0.25">
      <c r="A374" s="939"/>
      <c r="B374" s="36"/>
      <c r="C374" s="36"/>
      <c r="D374" s="1331" t="s">
        <v>667</v>
      </c>
      <c r="E374" s="1332"/>
      <c r="F374" s="126"/>
      <c r="G374" s="63"/>
      <c r="H374" s="101"/>
      <c r="I374" s="275" t="s">
        <v>4</v>
      </c>
      <c r="J374" s="52" t="s">
        <v>5</v>
      </c>
      <c r="K374" s="933"/>
      <c r="L374" s="370"/>
    </row>
    <row r="375" spans="1:12" ht="15.6" customHeight="1" x14ac:dyDescent="0.25">
      <c r="A375" s="939"/>
      <c r="B375" s="926" t="s">
        <v>668</v>
      </c>
      <c r="C375" s="925"/>
      <c r="D375" s="1333"/>
      <c r="E375" s="1334"/>
      <c r="F375" s="696" t="s">
        <v>1</v>
      </c>
      <c r="G375" s="62"/>
      <c r="H375" s="66" t="s">
        <v>3</v>
      </c>
      <c r="I375" s="275" t="s">
        <v>7</v>
      </c>
      <c r="J375" s="52" t="s">
        <v>8</v>
      </c>
      <c r="K375" s="352" t="s">
        <v>59</v>
      </c>
      <c r="L375" s="358"/>
    </row>
    <row r="376" spans="1:12" ht="15.6" customHeight="1" x14ac:dyDescent="0.25">
      <c r="A376" s="939"/>
      <c r="B376" s="111"/>
      <c r="C376" s="38"/>
      <c r="D376" s="1333"/>
      <c r="E376" s="1334"/>
      <c r="F376" s="39"/>
      <c r="G376" s="62"/>
      <c r="H376" s="53"/>
      <c r="I376" s="53"/>
      <c r="J376" s="53"/>
      <c r="K376" s="349"/>
      <c r="L376" s="331"/>
    </row>
    <row r="377" spans="1:12" ht="15.6" customHeight="1" x14ac:dyDescent="0.25">
      <c r="A377" s="938"/>
      <c r="B377" s="38">
        <v>1</v>
      </c>
      <c r="C377" s="1054" t="str">
        <f>C32</f>
        <v xml:space="preserve"> </v>
      </c>
      <c r="D377" s="1317">
        <v>0</v>
      </c>
      <c r="E377" s="1317"/>
      <c r="F377" s="684">
        <f>D377*12</f>
        <v>0</v>
      </c>
      <c r="G377" s="62"/>
      <c r="H377" s="125">
        <f>H290*1.03</f>
        <v>0</v>
      </c>
      <c r="I377" s="1053">
        <f>H377*D377</f>
        <v>0</v>
      </c>
      <c r="J377" s="685">
        <f>IF(D377 = 0, -1701) + (I377*0.0865)+1701</f>
        <v>0</v>
      </c>
      <c r="K377" s="686">
        <f>+I377+J377</f>
        <v>0</v>
      </c>
      <c r="L377" s="348"/>
    </row>
    <row r="378" spans="1:12" ht="15.6" customHeight="1" x14ac:dyDescent="0.25">
      <c r="A378" s="938"/>
      <c r="B378" s="38">
        <v>2</v>
      </c>
      <c r="C378" s="1054" t="str">
        <f>C33</f>
        <v xml:space="preserve"> </v>
      </c>
      <c r="D378" s="1317">
        <v>0</v>
      </c>
      <c r="E378" s="1317"/>
      <c r="F378" s="684">
        <f>D378*12</f>
        <v>0</v>
      </c>
      <c r="G378" s="122"/>
      <c r="H378" s="125">
        <f>H291*1.03</f>
        <v>0</v>
      </c>
      <c r="I378" s="1053">
        <f>H378*D378</f>
        <v>0</v>
      </c>
      <c r="J378" s="685">
        <f>IF(D378 = 0, -1701) + (I378*0.0865)+1701</f>
        <v>0</v>
      </c>
      <c r="K378" s="686">
        <f>+I378+J378</f>
        <v>0</v>
      </c>
      <c r="L378" s="348"/>
    </row>
    <row r="379" spans="1:12" ht="15.6" customHeight="1" x14ac:dyDescent="0.25">
      <c r="A379" s="938"/>
      <c r="B379" s="111" t="s">
        <v>669</v>
      </c>
      <c r="C379" s="130"/>
      <c r="D379" s="920"/>
      <c r="E379" s="921"/>
      <c r="F379" s="921"/>
      <c r="G379" s="62"/>
      <c r="H379" s="62"/>
      <c r="I379" s="924" t="s">
        <v>33</v>
      </c>
      <c r="J379" s="924"/>
      <c r="K379" s="924"/>
      <c r="L379" s="346"/>
    </row>
    <row r="380" spans="1:12" ht="15.6" customHeight="1" x14ac:dyDescent="0.25">
      <c r="A380" s="938"/>
      <c r="B380" s="38">
        <v>3</v>
      </c>
      <c r="C380" s="1054" t="str">
        <f>C35</f>
        <v xml:space="preserve"> </v>
      </c>
      <c r="D380" s="920"/>
      <c r="E380" s="921"/>
      <c r="F380" s="921"/>
      <c r="G380" s="62"/>
      <c r="H380" s="62"/>
      <c r="I380" s="699">
        <v>0</v>
      </c>
      <c r="J380" s="685">
        <f>I380*0.0865</f>
        <v>0</v>
      </c>
      <c r="K380" s="686">
        <f>+I380+J380</f>
        <v>0</v>
      </c>
      <c r="L380" s="348"/>
    </row>
    <row r="381" spans="1:12" ht="15.6" customHeight="1" x14ac:dyDescent="0.25">
      <c r="A381" s="938"/>
      <c r="B381" s="38">
        <v>4</v>
      </c>
      <c r="C381" s="1094">
        <f>C36</f>
        <v>0</v>
      </c>
      <c r="D381" s="1300" t="s">
        <v>33</v>
      </c>
      <c r="E381" s="1301"/>
      <c r="F381" s="701"/>
      <c r="G381" s="64"/>
      <c r="H381" s="64"/>
      <c r="I381" s="699">
        <v>0</v>
      </c>
      <c r="J381" s="685">
        <f>I381*0.0865</f>
        <v>0</v>
      </c>
      <c r="K381" s="686">
        <f>+I381+J381</f>
        <v>0</v>
      </c>
      <c r="L381" s="348"/>
    </row>
    <row r="382" spans="1:12" ht="15.6" customHeight="1" x14ac:dyDescent="0.25">
      <c r="A382" s="942"/>
      <c r="B382" s="128" t="s">
        <v>58</v>
      </c>
      <c r="C382" s="128"/>
      <c r="D382" s="76"/>
      <c r="E382" s="77"/>
      <c r="F382" s="131"/>
      <c r="G382" s="131"/>
      <c r="H382" s="129"/>
      <c r="I382" s="18">
        <f>SUM(I377:I381)</f>
        <v>0</v>
      </c>
      <c r="J382" s="18">
        <f>SUM(J377:J381)</f>
        <v>0</v>
      </c>
      <c r="K382" s="18">
        <f>SUM(K377:K381)</f>
        <v>0</v>
      </c>
      <c r="L382" s="107"/>
    </row>
    <row r="383" spans="1:12" ht="6" customHeight="1" x14ac:dyDescent="0.25">
      <c r="A383" s="939"/>
      <c r="B383" s="36"/>
      <c r="C383" s="36"/>
      <c r="D383" s="58"/>
      <c r="E383" s="59"/>
      <c r="F383" s="62"/>
      <c r="G383" s="48"/>
      <c r="H383" s="51"/>
      <c r="I383" s="19"/>
      <c r="J383" s="19"/>
      <c r="K383" s="19"/>
      <c r="L383" s="346"/>
    </row>
    <row r="384" spans="1:12" ht="15.6" customHeight="1" x14ac:dyDescent="0.25">
      <c r="A384" s="939"/>
      <c r="B384" s="36"/>
      <c r="C384" s="36"/>
      <c r="D384" s="1298" t="s">
        <v>48</v>
      </c>
      <c r="E384" s="1299"/>
      <c r="F384" s="62"/>
      <c r="G384" s="49" t="s">
        <v>2</v>
      </c>
      <c r="H384" s="52" t="s">
        <v>9</v>
      </c>
      <c r="I384" s="275" t="s">
        <v>4</v>
      </c>
      <c r="J384" s="52" t="s">
        <v>5</v>
      </c>
      <c r="K384" s="933"/>
      <c r="L384" s="370"/>
    </row>
    <row r="385" spans="1:12" ht="15.6" customHeight="1" x14ac:dyDescent="0.25">
      <c r="A385" s="939"/>
      <c r="B385" s="38"/>
      <c r="C385" s="38"/>
      <c r="D385" s="1298"/>
      <c r="E385" s="1299"/>
      <c r="F385" s="62"/>
      <c r="G385" s="37" t="s">
        <v>10</v>
      </c>
      <c r="H385" s="52"/>
      <c r="I385" s="275" t="s">
        <v>7</v>
      </c>
      <c r="J385" s="52" t="s">
        <v>8</v>
      </c>
      <c r="K385" s="1055" t="s">
        <v>59</v>
      </c>
      <c r="L385" s="358"/>
    </row>
    <row r="386" spans="1:12" ht="15.6" customHeight="1" x14ac:dyDescent="0.25">
      <c r="A386" s="939"/>
      <c r="B386" s="111" t="s">
        <v>11</v>
      </c>
      <c r="C386" s="38"/>
      <c r="D386" s="60"/>
      <c r="E386" s="61"/>
      <c r="F386" s="62"/>
      <c r="G386" s="50"/>
      <c r="H386" s="53"/>
      <c r="I386" s="53"/>
      <c r="J386" s="53"/>
      <c r="K386" s="20"/>
      <c r="L386" s="346"/>
    </row>
    <row r="387" spans="1:12" ht="15.6" customHeight="1" x14ac:dyDescent="0.25">
      <c r="A387" s="938"/>
      <c r="B387" s="38">
        <v>1</v>
      </c>
      <c r="C387" s="38" t="s">
        <v>12</v>
      </c>
      <c r="D387" s="1354">
        <v>0</v>
      </c>
      <c r="E387" s="1354"/>
      <c r="F387" s="62"/>
      <c r="G387" s="115">
        <v>0</v>
      </c>
      <c r="H387" s="54">
        <v>0</v>
      </c>
      <c r="I387" s="25">
        <f>(+D387+G387)*H387</f>
        <v>0</v>
      </c>
      <c r="J387" s="25">
        <v>0</v>
      </c>
      <c r="K387" s="25">
        <f>+I387+J387</f>
        <v>0</v>
      </c>
      <c r="L387" s="348"/>
    </row>
    <row r="388" spans="1:12" ht="15.6" customHeight="1" x14ac:dyDescent="0.25">
      <c r="A388" s="938"/>
      <c r="B388" s="38">
        <v>2</v>
      </c>
      <c r="C388" s="38" t="s">
        <v>12</v>
      </c>
      <c r="D388" s="1354">
        <v>0</v>
      </c>
      <c r="E388" s="1354"/>
      <c r="F388" s="62"/>
      <c r="G388" s="115">
        <v>0</v>
      </c>
      <c r="H388" s="54">
        <v>0</v>
      </c>
      <c r="I388" s="25">
        <f>(+D388+G388)*H388</f>
        <v>0</v>
      </c>
      <c r="J388" s="25">
        <v>0</v>
      </c>
      <c r="K388" s="25">
        <f>+I388+J388</f>
        <v>0</v>
      </c>
      <c r="L388" s="348"/>
    </row>
    <row r="389" spans="1:12" ht="15.6" customHeight="1" x14ac:dyDescent="0.25">
      <c r="A389" s="938"/>
      <c r="B389" s="38">
        <v>3</v>
      </c>
      <c r="C389" s="38" t="s">
        <v>54</v>
      </c>
      <c r="D389" s="1354">
        <v>0</v>
      </c>
      <c r="E389" s="1354"/>
      <c r="F389" s="62"/>
      <c r="G389" s="115">
        <v>0</v>
      </c>
      <c r="H389" s="54">
        <v>0</v>
      </c>
      <c r="I389" s="25">
        <f>(+D389+G389)*H389</f>
        <v>0</v>
      </c>
      <c r="J389" s="25">
        <v>0</v>
      </c>
      <c r="K389" s="25">
        <f>+I389+J389</f>
        <v>0</v>
      </c>
      <c r="L389" s="348"/>
    </row>
    <row r="390" spans="1:12" ht="15.6" customHeight="1" x14ac:dyDescent="0.25">
      <c r="A390" s="938"/>
      <c r="B390" s="38">
        <v>4</v>
      </c>
      <c r="C390" s="38" t="s">
        <v>13</v>
      </c>
      <c r="D390" s="1354">
        <v>0</v>
      </c>
      <c r="E390" s="1354"/>
      <c r="F390" s="62"/>
      <c r="G390" s="372">
        <v>0</v>
      </c>
      <c r="H390" s="54">
        <v>0</v>
      </c>
      <c r="I390" s="25">
        <f>(+D390+G390)*H390</f>
        <v>0</v>
      </c>
      <c r="J390" s="25">
        <v>0</v>
      </c>
      <c r="K390" s="25">
        <f>+I390+J390</f>
        <v>0</v>
      </c>
      <c r="L390" s="348"/>
    </row>
    <row r="391" spans="1:12" ht="15.6" customHeight="1" x14ac:dyDescent="0.25">
      <c r="A391" s="938"/>
      <c r="B391" s="38"/>
      <c r="C391" s="38"/>
      <c r="D391" s="103"/>
      <c r="E391" s="102"/>
      <c r="F391" s="122"/>
      <c r="G391" s="67" t="s">
        <v>51</v>
      </c>
      <c r="H391" s="106" t="s">
        <v>2</v>
      </c>
      <c r="I391" s="106" t="s">
        <v>44</v>
      </c>
      <c r="J391" s="134" t="s">
        <v>45</v>
      </c>
      <c r="K391" s="74"/>
      <c r="L391" s="347"/>
    </row>
    <row r="392" spans="1:12" ht="15.6" customHeight="1" x14ac:dyDescent="0.25">
      <c r="A392" s="938"/>
      <c r="B392" s="38">
        <v>5</v>
      </c>
      <c r="C392" s="38" t="s">
        <v>14</v>
      </c>
      <c r="D392" s="339"/>
      <c r="E392" s="339"/>
      <c r="F392" s="341"/>
      <c r="G392" s="133" t="s">
        <v>33</v>
      </c>
      <c r="H392" s="419" t="s">
        <v>33</v>
      </c>
      <c r="I392" s="100">
        <v>0</v>
      </c>
      <c r="J392" s="104">
        <v>0</v>
      </c>
      <c r="K392" s="25">
        <f>+I392+J392</f>
        <v>0</v>
      </c>
      <c r="L392" s="348"/>
    </row>
    <row r="393" spans="1:12" ht="15.6" customHeight="1" x14ac:dyDescent="0.25">
      <c r="A393" s="938"/>
      <c r="B393" s="38">
        <v>6</v>
      </c>
      <c r="C393" s="38" t="s">
        <v>14</v>
      </c>
      <c r="D393" s="339"/>
      <c r="E393" s="339"/>
      <c r="F393" s="341"/>
      <c r="G393" s="133" t="s">
        <v>33</v>
      </c>
      <c r="H393" s="133" t="s">
        <v>33</v>
      </c>
      <c r="I393" s="100">
        <v>0</v>
      </c>
      <c r="J393" s="104">
        <v>0</v>
      </c>
      <c r="K393" s="25">
        <f>+I393+J393</f>
        <v>0</v>
      </c>
      <c r="L393" s="348"/>
    </row>
    <row r="394" spans="1:12" ht="6.6" customHeight="1" x14ac:dyDescent="0.25">
      <c r="A394" s="939"/>
      <c r="B394" s="38"/>
      <c r="C394" s="38"/>
      <c r="D394" s="340"/>
      <c r="E394" s="340"/>
      <c r="F394" s="342"/>
      <c r="G394" s="59"/>
      <c r="H394" s="51"/>
      <c r="I394" s="51"/>
      <c r="J394" s="51"/>
      <c r="K394" s="353"/>
      <c r="L394" s="346"/>
    </row>
    <row r="395" spans="1:12" ht="15.6" customHeight="1" x14ac:dyDescent="0.25">
      <c r="A395" s="942"/>
      <c r="B395" s="128" t="s">
        <v>35</v>
      </c>
      <c r="C395" s="128"/>
      <c r="D395" s="76"/>
      <c r="E395" s="77"/>
      <c r="F395" s="46"/>
      <c r="G395" s="131"/>
      <c r="H395" s="129"/>
      <c r="I395" s="18">
        <f>SUM(I387:I394)</f>
        <v>0</v>
      </c>
      <c r="J395" s="16">
        <f>SUM(J387:J394)</f>
        <v>0</v>
      </c>
      <c r="K395" s="351">
        <f>SUM(K387:K394)</f>
        <v>0</v>
      </c>
      <c r="L395" s="107"/>
    </row>
    <row r="396" spans="1:12" ht="6.6" customHeight="1" x14ac:dyDescent="0.25">
      <c r="A396" s="939"/>
      <c r="B396" s="70"/>
      <c r="C396" s="70"/>
      <c r="D396" s="78"/>
      <c r="E396" s="79"/>
      <c r="F396" s="70"/>
      <c r="G396" s="20"/>
      <c r="H396" s="20"/>
      <c r="I396" s="20"/>
      <c r="J396" s="70"/>
      <c r="K396" s="78"/>
      <c r="L396" s="346"/>
    </row>
    <row r="397" spans="1:12" ht="15.6" customHeight="1" x14ac:dyDescent="0.25">
      <c r="A397" s="942"/>
      <c r="B397" s="128" t="s">
        <v>36</v>
      </c>
      <c r="C397" s="128"/>
      <c r="D397" s="76"/>
      <c r="E397" s="77"/>
      <c r="F397" s="128"/>
      <c r="G397" s="131"/>
      <c r="H397" s="129"/>
      <c r="I397" s="18">
        <f>+I358+I365+I373+I395+I382+J395</f>
        <v>0</v>
      </c>
      <c r="J397" s="18">
        <f>+J358+J365+J373+J382+J387+J388+J389+J390</f>
        <v>0</v>
      </c>
      <c r="K397" s="351">
        <f>+K358+K365+K373+K395+K382</f>
        <v>0</v>
      </c>
      <c r="L397" s="464"/>
    </row>
    <row r="398" spans="1:12" ht="15.6" customHeight="1" x14ac:dyDescent="0.25">
      <c r="A398" s="943"/>
      <c r="B398" s="81" t="s">
        <v>49</v>
      </c>
      <c r="C398" s="38"/>
      <c r="D398" s="11"/>
      <c r="E398" s="11"/>
      <c r="F398" s="11"/>
      <c r="G398" s="11"/>
      <c r="H398" s="11"/>
      <c r="I398" s="11"/>
      <c r="J398" s="11"/>
      <c r="K398" s="364"/>
      <c r="L398" s="358"/>
    </row>
    <row r="399" spans="1:12" ht="15.6" customHeight="1" x14ac:dyDescent="0.25">
      <c r="A399" s="944"/>
      <c r="B399" s="38">
        <v>1</v>
      </c>
      <c r="C399" s="8" t="s">
        <v>33</v>
      </c>
      <c r="D399" s="1313"/>
      <c r="E399" s="1313"/>
      <c r="F399" s="1313"/>
      <c r="G399" s="1313"/>
      <c r="H399" s="1313"/>
      <c r="I399" s="1313"/>
      <c r="J399" s="1314"/>
      <c r="K399" s="365">
        <v>0</v>
      </c>
      <c r="L399" s="348"/>
    </row>
    <row r="400" spans="1:12" ht="15.6" customHeight="1" x14ac:dyDescent="0.25">
      <c r="A400" s="945"/>
      <c r="B400" s="128" t="s">
        <v>50</v>
      </c>
      <c r="C400" s="128"/>
      <c r="D400" s="128"/>
      <c r="E400" s="128"/>
      <c r="F400" s="128"/>
      <c r="G400" s="128"/>
      <c r="H400" s="82"/>
      <c r="I400" s="82"/>
      <c r="J400" s="82"/>
      <c r="K400" s="351">
        <f>SUM(K399:K399)</f>
        <v>0</v>
      </c>
      <c r="L400" s="107"/>
    </row>
    <row r="401" spans="1:12" ht="15.6" customHeight="1" x14ac:dyDescent="0.25">
      <c r="A401" s="944"/>
      <c r="B401" s="111" t="s">
        <v>34</v>
      </c>
      <c r="C401" s="38"/>
      <c r="D401" s="38"/>
      <c r="E401" s="38"/>
      <c r="F401" s="38"/>
      <c r="G401" s="38"/>
      <c r="H401" s="38"/>
      <c r="I401" s="99"/>
      <c r="J401" s="11"/>
      <c r="K401" s="364"/>
      <c r="L401" s="358"/>
    </row>
    <row r="402" spans="1:12" ht="15.6" customHeight="1" x14ac:dyDescent="0.25">
      <c r="A402" s="944"/>
      <c r="B402" s="38">
        <v>1</v>
      </c>
      <c r="C402" s="38" t="s">
        <v>60</v>
      </c>
      <c r="D402" s="1392" t="s">
        <v>33</v>
      </c>
      <c r="E402" s="1392"/>
      <c r="F402" s="1392"/>
      <c r="G402" s="1392"/>
      <c r="H402" s="1392"/>
      <c r="I402" s="1392"/>
      <c r="J402" s="1393"/>
      <c r="K402" s="365">
        <v>0</v>
      </c>
      <c r="L402" s="348"/>
    </row>
    <row r="403" spans="1:12" ht="15.6" customHeight="1" x14ac:dyDescent="0.25">
      <c r="A403" s="946" t="s">
        <v>33</v>
      </c>
      <c r="B403" s="38">
        <v>2</v>
      </c>
      <c r="C403" s="38" t="s">
        <v>400</v>
      </c>
      <c r="D403" s="1311"/>
      <c r="E403" s="1311"/>
      <c r="F403" s="1311"/>
      <c r="G403" s="1311"/>
      <c r="H403" s="1311"/>
      <c r="I403" s="1311"/>
      <c r="J403" s="1312"/>
      <c r="K403" s="365">
        <v>0</v>
      </c>
      <c r="L403" s="348"/>
    </row>
    <row r="404" spans="1:12" ht="15.6" customHeight="1" x14ac:dyDescent="0.25">
      <c r="A404" s="945"/>
      <c r="B404" s="128" t="s">
        <v>37</v>
      </c>
      <c r="C404" s="128"/>
      <c r="D404" s="128"/>
      <c r="E404" s="128"/>
      <c r="F404" s="128"/>
      <c r="G404" s="128"/>
      <c r="H404" s="82"/>
      <c r="I404" s="82"/>
      <c r="J404" s="82"/>
      <c r="K404" s="351">
        <f>SUM(K402:K403)</f>
        <v>0</v>
      </c>
      <c r="L404" s="107"/>
    </row>
    <row r="405" spans="1:12" ht="15.6" customHeight="1" x14ac:dyDescent="0.25">
      <c r="A405" s="944"/>
      <c r="B405" s="111" t="s">
        <v>15</v>
      </c>
      <c r="C405" s="38"/>
      <c r="D405" s="1318"/>
      <c r="E405" s="1318"/>
      <c r="F405" s="1318"/>
      <c r="G405" s="1318"/>
      <c r="H405" s="1318"/>
      <c r="I405" s="1318"/>
      <c r="J405" s="1319"/>
      <c r="K405" s="364"/>
      <c r="L405" s="358"/>
    </row>
    <row r="406" spans="1:12" ht="15.6" customHeight="1" x14ac:dyDescent="0.25">
      <c r="A406" s="944"/>
      <c r="B406" s="38">
        <v>1</v>
      </c>
      <c r="C406" s="38" t="s">
        <v>16</v>
      </c>
      <c r="D406" s="1320"/>
      <c r="E406" s="1320"/>
      <c r="F406" s="1320"/>
      <c r="G406" s="1320"/>
      <c r="H406" s="1320"/>
      <c r="I406" s="1320"/>
      <c r="J406" s="1321"/>
      <c r="K406" s="365">
        <v>0</v>
      </c>
      <c r="L406" s="348"/>
    </row>
    <row r="407" spans="1:12" ht="15.6" customHeight="1" x14ac:dyDescent="0.25">
      <c r="A407" s="944"/>
      <c r="B407" s="38">
        <v>2</v>
      </c>
      <c r="C407" s="38" t="s">
        <v>17</v>
      </c>
      <c r="D407" s="1304" t="s">
        <v>33</v>
      </c>
      <c r="E407" s="1304"/>
      <c r="F407" s="1304"/>
      <c r="G407" s="1304"/>
      <c r="H407" s="1304"/>
      <c r="I407" s="1304"/>
      <c r="J407" s="1305"/>
      <c r="K407" s="365">
        <v>0</v>
      </c>
      <c r="L407" s="348"/>
    </row>
    <row r="408" spans="1:12" ht="15.6" customHeight="1" x14ac:dyDescent="0.25">
      <c r="A408" s="944"/>
      <c r="B408" s="38">
        <v>3</v>
      </c>
      <c r="C408" s="38" t="s">
        <v>18</v>
      </c>
      <c r="D408" s="1304" t="s">
        <v>33</v>
      </c>
      <c r="E408" s="1304"/>
      <c r="F408" s="1304"/>
      <c r="G408" s="1304"/>
      <c r="H408" s="1304"/>
      <c r="I408" s="1304"/>
      <c r="J408" s="1305"/>
      <c r="K408" s="365">
        <v>0</v>
      </c>
      <c r="L408" s="348"/>
    </row>
    <row r="409" spans="1:12" ht="15.6" customHeight="1" x14ac:dyDescent="0.25">
      <c r="A409" s="944"/>
      <c r="B409" s="38">
        <v>4</v>
      </c>
      <c r="C409" s="38" t="s">
        <v>19</v>
      </c>
      <c r="D409" s="1304" t="s">
        <v>33</v>
      </c>
      <c r="E409" s="1304"/>
      <c r="F409" s="1304"/>
      <c r="G409" s="1304"/>
      <c r="H409" s="1304"/>
      <c r="I409" s="1304"/>
      <c r="J409" s="1305"/>
      <c r="K409" s="365">
        <v>0</v>
      </c>
      <c r="L409" s="348"/>
    </row>
    <row r="410" spans="1:12" ht="15.6" customHeight="1" x14ac:dyDescent="0.25">
      <c r="A410" s="945"/>
      <c r="B410" s="128" t="s">
        <v>38</v>
      </c>
      <c r="C410" s="128"/>
      <c r="D410" s="128"/>
      <c r="E410" s="128"/>
      <c r="F410" s="128"/>
      <c r="G410" s="128"/>
      <c r="H410" s="82"/>
      <c r="I410" s="82"/>
      <c r="J410" s="313"/>
      <c r="K410" s="351">
        <f>SUM(K406:K409)</f>
        <v>0</v>
      </c>
      <c r="L410" s="107"/>
    </row>
    <row r="411" spans="1:12" ht="15.6" customHeight="1" x14ac:dyDescent="0.25">
      <c r="A411" s="944"/>
      <c r="B411" s="111" t="s">
        <v>20</v>
      </c>
      <c r="C411" s="38"/>
      <c r="D411" s="1306" t="s">
        <v>324</v>
      </c>
      <c r="E411" s="1306"/>
      <c r="F411" s="1306"/>
      <c r="G411" s="1306"/>
      <c r="H411" s="1306"/>
      <c r="I411" s="1306"/>
      <c r="J411" s="1307"/>
      <c r="K411" s="354"/>
      <c r="L411" s="358"/>
    </row>
    <row r="412" spans="1:12" ht="15.6" customHeight="1" x14ac:dyDescent="0.25">
      <c r="A412" s="944"/>
      <c r="B412" s="948">
        <v>1</v>
      </c>
      <c r="C412" s="948" t="s">
        <v>670</v>
      </c>
      <c r="D412" s="1320" t="s">
        <v>33</v>
      </c>
      <c r="E412" s="1320"/>
      <c r="F412" s="1320"/>
      <c r="G412" s="1320"/>
      <c r="H412" s="1320"/>
      <c r="I412" s="1320"/>
      <c r="J412" s="1321"/>
      <c r="K412" s="365">
        <v>0</v>
      </c>
      <c r="L412" s="348"/>
    </row>
    <row r="413" spans="1:12" ht="15.6" customHeight="1" x14ac:dyDescent="0.25">
      <c r="A413" s="944"/>
      <c r="B413" s="948">
        <v>2</v>
      </c>
      <c r="C413" s="948" t="s">
        <v>358</v>
      </c>
      <c r="D413" s="1304" t="s">
        <v>33</v>
      </c>
      <c r="E413" s="1304"/>
      <c r="F413" s="1304"/>
      <c r="G413" s="1304"/>
      <c r="H413" s="1304"/>
      <c r="I413" s="1304"/>
      <c r="J413" s="1305"/>
      <c r="K413" s="365">
        <v>0</v>
      </c>
      <c r="L413" s="348"/>
    </row>
    <row r="414" spans="1:12" ht="15.6" customHeight="1" x14ac:dyDescent="0.25">
      <c r="A414" s="944"/>
      <c r="B414" s="948">
        <v>3</v>
      </c>
      <c r="C414" s="948" t="s">
        <v>738</v>
      </c>
      <c r="D414" s="1304" t="s">
        <v>33</v>
      </c>
      <c r="E414" s="1304"/>
      <c r="F414" s="1304"/>
      <c r="G414" s="1304"/>
      <c r="H414" s="1304"/>
      <c r="I414" s="1304"/>
      <c r="J414" s="1305"/>
      <c r="K414" s="365">
        <v>0</v>
      </c>
      <c r="L414" s="348"/>
    </row>
    <row r="415" spans="1:12" ht="15.6" customHeight="1" x14ac:dyDescent="0.25">
      <c r="A415" s="944"/>
      <c r="B415" s="948">
        <v>4</v>
      </c>
      <c r="C415" s="948" t="s">
        <v>21</v>
      </c>
      <c r="D415" s="1304" t="s">
        <v>33</v>
      </c>
      <c r="E415" s="1304"/>
      <c r="F415" s="1304"/>
      <c r="G415" s="1304"/>
      <c r="H415" s="1304"/>
      <c r="I415" s="1304"/>
      <c r="J415" s="1305"/>
      <c r="K415" s="365">
        <v>0</v>
      </c>
      <c r="L415" s="348"/>
    </row>
    <row r="416" spans="1:12" ht="15.6" customHeight="1" x14ac:dyDescent="0.25">
      <c r="A416" s="944"/>
      <c r="B416" s="948">
        <v>5</v>
      </c>
      <c r="C416" s="948" t="s">
        <v>22</v>
      </c>
      <c r="D416" s="1304" t="s">
        <v>33</v>
      </c>
      <c r="E416" s="1304"/>
      <c r="F416" s="1304"/>
      <c r="G416" s="1304"/>
      <c r="H416" s="1304"/>
      <c r="I416" s="1304"/>
      <c r="J416" s="1305"/>
      <c r="K416" s="365">
        <v>0</v>
      </c>
      <c r="L416" s="348"/>
    </row>
    <row r="417" spans="1:12" ht="15.6" customHeight="1" x14ac:dyDescent="0.25">
      <c r="A417" s="944"/>
      <c r="B417" s="948">
        <v>6</v>
      </c>
      <c r="C417" s="948" t="s">
        <v>328</v>
      </c>
      <c r="D417" s="1304" t="s">
        <v>33</v>
      </c>
      <c r="E417" s="1304"/>
      <c r="F417" s="1304"/>
      <c r="G417" s="1304"/>
      <c r="H417" s="1304"/>
      <c r="I417" s="1304"/>
      <c r="J417" s="1305"/>
      <c r="K417" s="365">
        <v>0</v>
      </c>
      <c r="L417" s="348"/>
    </row>
    <row r="418" spans="1:12" ht="15.6" customHeight="1" x14ac:dyDescent="0.25">
      <c r="A418" s="932"/>
      <c r="B418" s="948">
        <v>7</v>
      </c>
      <c r="C418" s="950" t="s">
        <v>23</v>
      </c>
      <c r="D418" s="1304" t="s">
        <v>33</v>
      </c>
      <c r="E418" s="1304"/>
      <c r="F418" s="1304"/>
      <c r="G418" s="1304"/>
      <c r="H418" s="1304"/>
      <c r="I418" s="1304"/>
      <c r="J418" s="1305"/>
      <c r="K418" s="365">
        <v>0</v>
      </c>
      <c r="L418" s="348"/>
    </row>
    <row r="419" spans="1:12" ht="15.6" customHeight="1" x14ac:dyDescent="0.25">
      <c r="A419" s="932"/>
      <c r="B419" s="948">
        <v>8</v>
      </c>
      <c r="C419" s="950" t="s">
        <v>24</v>
      </c>
      <c r="D419" s="1304"/>
      <c r="E419" s="1304"/>
      <c r="F419" s="1304"/>
      <c r="G419" s="1304"/>
      <c r="H419" s="1304"/>
      <c r="I419" s="1304"/>
      <c r="J419" s="1305"/>
      <c r="K419" s="365">
        <v>0</v>
      </c>
      <c r="L419" s="348"/>
    </row>
    <row r="420" spans="1:12" ht="15.6" customHeight="1" x14ac:dyDescent="0.25">
      <c r="A420" s="947" t="s">
        <v>33</v>
      </c>
      <c r="B420" s="948">
        <v>9</v>
      </c>
      <c r="C420" s="948" t="s">
        <v>19</v>
      </c>
      <c r="D420" s="1349" t="s">
        <v>33</v>
      </c>
      <c r="E420" s="1349"/>
      <c r="F420" s="1349"/>
      <c r="G420" s="1349"/>
      <c r="H420" s="1349"/>
      <c r="I420" s="1349"/>
      <c r="J420" s="1350"/>
      <c r="K420" s="365">
        <v>0</v>
      </c>
      <c r="L420" s="348"/>
    </row>
    <row r="421" spans="1:12" ht="15.6" customHeight="1" x14ac:dyDescent="0.25">
      <c r="A421" s="944"/>
      <c r="B421" s="113" t="s">
        <v>41</v>
      </c>
      <c r="C421" s="128"/>
      <c r="D421" s="128"/>
      <c r="E421" s="128"/>
      <c r="F421" s="128"/>
      <c r="G421" s="128"/>
      <c r="H421" s="82"/>
      <c r="I421" s="82"/>
      <c r="J421" s="82"/>
      <c r="K421" s="351">
        <f>SUM(K412:K420)</f>
        <v>0</v>
      </c>
      <c r="L421" s="107"/>
    </row>
    <row r="422" spans="1:12" ht="9.6" customHeight="1" x14ac:dyDescent="0.25">
      <c r="A422" s="949"/>
      <c r="B422" s="38"/>
      <c r="C422" s="38"/>
      <c r="D422" s="38"/>
      <c r="E422" s="38"/>
      <c r="F422" s="38"/>
      <c r="G422" s="38"/>
      <c r="H422" s="11"/>
      <c r="I422" s="11"/>
      <c r="J422" s="11"/>
      <c r="K422" s="364"/>
      <c r="L422" s="359"/>
    </row>
    <row r="423" spans="1:12" ht="15.6" customHeight="1" x14ac:dyDescent="0.25">
      <c r="A423" s="949" t="s">
        <v>33</v>
      </c>
      <c r="B423" s="113" t="s">
        <v>40</v>
      </c>
      <c r="C423" s="128"/>
      <c r="D423" s="128"/>
      <c r="E423" s="128"/>
      <c r="F423" s="128"/>
      <c r="G423" s="128"/>
      <c r="H423" s="82"/>
      <c r="I423" s="82"/>
      <c r="J423" s="82"/>
      <c r="K423" s="351">
        <f>+K397+K400+K404+K410+K421</f>
        <v>0</v>
      </c>
      <c r="L423" s="107"/>
    </row>
    <row r="424" spans="1:12" ht="15.6" customHeight="1" thickBot="1" x14ac:dyDescent="0.3">
      <c r="A424" s="949"/>
      <c r="B424" s="36"/>
      <c r="C424" s="36"/>
      <c r="D424" s="36"/>
      <c r="E424" s="36"/>
      <c r="F424" s="36"/>
      <c r="G424" s="36"/>
      <c r="H424" s="13"/>
      <c r="I424" s="10"/>
      <c r="J424" s="10"/>
      <c r="K424" s="353"/>
      <c r="L424" s="346"/>
    </row>
    <row r="425" spans="1:12" ht="15.6" customHeight="1" thickBot="1" x14ac:dyDescent="0.3">
      <c r="A425" s="949"/>
      <c r="B425" s="114" t="s">
        <v>25</v>
      </c>
      <c r="C425" s="84"/>
      <c r="D425" s="85"/>
      <c r="E425" s="86" t="s">
        <v>26</v>
      </c>
      <c r="F425" s="465">
        <v>0</v>
      </c>
      <c r="G425" s="22"/>
      <c r="H425" s="84" t="s">
        <v>39</v>
      </c>
      <c r="I425" s="22">
        <f>+K423-K400-K410</f>
        <v>0</v>
      </c>
      <c r="J425" s="87"/>
      <c r="K425" s="366">
        <f>F425*I425</f>
        <v>0</v>
      </c>
      <c r="L425" s="348">
        <v>0</v>
      </c>
    </row>
    <row r="426" spans="1:12" ht="10.15" customHeight="1" x14ac:dyDescent="0.25">
      <c r="A426" s="42"/>
      <c r="B426" s="88"/>
      <c r="C426" s="88"/>
      <c r="D426" s="88"/>
      <c r="E426" s="88"/>
      <c r="F426" s="88"/>
      <c r="G426" s="88"/>
      <c r="H426" s="93"/>
      <c r="I426" s="23"/>
      <c r="J426" s="23"/>
      <c r="K426" s="367"/>
      <c r="L426" s="361"/>
    </row>
    <row r="427" spans="1:12" ht="15.6" customHeight="1" x14ac:dyDescent="0.25">
      <c r="A427" s="42"/>
      <c r="B427" s="113" t="s">
        <v>42</v>
      </c>
      <c r="C427" s="128"/>
      <c r="D427" s="128"/>
      <c r="E427" s="128"/>
      <c r="F427" s="128"/>
      <c r="G427" s="128"/>
      <c r="H427" s="82"/>
      <c r="I427" s="82"/>
      <c r="J427" s="82"/>
      <c r="K427" s="368">
        <f>+K423+K425</f>
        <v>0</v>
      </c>
      <c r="L427" s="109">
        <f>+L423+L425</f>
        <v>0</v>
      </c>
    </row>
    <row r="428" spans="1:12" ht="15.6" customHeight="1" x14ac:dyDescent="0.25">
      <c r="A428" s="42"/>
      <c r="B428" s="91"/>
      <c r="C428" s="91"/>
      <c r="D428" s="91"/>
      <c r="E428" s="91"/>
      <c r="F428" s="91"/>
      <c r="G428" s="91"/>
      <c r="H428" s="91"/>
      <c r="I428" s="91"/>
      <c r="J428" s="110" t="s">
        <v>52</v>
      </c>
      <c r="K428" s="1326">
        <f>+K427+L427</f>
        <v>0</v>
      </c>
      <c r="L428" s="1327"/>
    </row>
    <row r="429" spans="1:12" ht="15.6" customHeight="1" x14ac:dyDescent="0.25">
      <c r="A429" s="94" t="s">
        <v>27</v>
      </c>
      <c r="B429" s="1322" t="s">
        <v>33</v>
      </c>
      <c r="C429" s="1322"/>
      <c r="D429" s="1322"/>
      <c r="E429" s="1322"/>
      <c r="F429" s="1322"/>
      <c r="G429" s="1322"/>
      <c r="H429" s="1322"/>
      <c r="I429" s="1322"/>
      <c r="J429" s="1322"/>
      <c r="K429" s="1322"/>
      <c r="L429" s="1323"/>
    </row>
    <row r="430" spans="1:12" ht="15.6" customHeight="1" x14ac:dyDescent="0.25">
      <c r="A430" s="92"/>
      <c r="B430" s="1324"/>
      <c r="C430" s="1324"/>
      <c r="D430" s="1324"/>
      <c r="E430" s="1324"/>
      <c r="F430" s="1324"/>
      <c r="G430" s="1324"/>
      <c r="H430" s="1324"/>
      <c r="I430" s="1324"/>
      <c r="J430" s="1324"/>
      <c r="K430" s="1324"/>
      <c r="L430" s="1325"/>
    </row>
    <row r="431" spans="1:12" s="495" customFormat="1" ht="15.6" customHeight="1" x14ac:dyDescent="0.25">
      <c r="A431" s="95"/>
      <c r="B431" s="681"/>
      <c r="C431" s="681"/>
      <c r="D431" s="681"/>
      <c r="E431" s="681"/>
      <c r="F431" s="681"/>
      <c r="G431" s="681"/>
      <c r="H431" s="681"/>
      <c r="I431" s="681"/>
      <c r="J431" s="681"/>
      <c r="K431" s="681"/>
      <c r="L431" s="681"/>
    </row>
    <row r="432" spans="1:12" s="495" customFormat="1" ht="15.6" customHeight="1" x14ac:dyDescent="0.25">
      <c r="A432" s="95"/>
      <c r="B432" s="681"/>
      <c r="C432" s="681"/>
      <c r="D432" s="681"/>
      <c r="E432" s="681"/>
      <c r="F432" s="681"/>
      <c r="G432" s="681"/>
      <c r="H432" s="681"/>
      <c r="I432" s="681"/>
      <c r="J432" s="681"/>
      <c r="K432" s="681"/>
      <c r="L432" s="681"/>
    </row>
    <row r="433" spans="1:12" ht="54.6" customHeight="1" x14ac:dyDescent="0.25">
      <c r="A433" s="1386" t="s">
        <v>631</v>
      </c>
      <c r="B433" s="1387"/>
      <c r="C433" s="119" t="s">
        <v>57</v>
      </c>
      <c r="D433" s="1310" t="s">
        <v>53</v>
      </c>
      <c r="E433" s="1310"/>
      <c r="F433" s="1310"/>
      <c r="G433" s="1388">
        <f>G1</f>
        <v>0</v>
      </c>
      <c r="H433" s="1388"/>
      <c r="I433" s="1389"/>
      <c r="J433" s="120" t="s">
        <v>56</v>
      </c>
      <c r="K433" s="1390">
        <f>K1</f>
        <v>0</v>
      </c>
      <c r="L433" s="1391"/>
    </row>
    <row r="434" spans="1:12" ht="21" customHeight="1" x14ac:dyDescent="0.25">
      <c r="A434" s="1363" t="s">
        <v>0</v>
      </c>
      <c r="B434" s="1357">
        <f>B2</f>
        <v>0</v>
      </c>
      <c r="C434" s="1358"/>
      <c r="D434" s="1358"/>
      <c r="E434" s="1358"/>
      <c r="F434" s="1358"/>
      <c r="G434" s="1359"/>
      <c r="H434" s="139" t="s">
        <v>62</v>
      </c>
      <c r="I434" s="140" t="s">
        <v>33</v>
      </c>
      <c r="J434" s="1402" t="s">
        <v>33</v>
      </c>
      <c r="K434" s="1404"/>
      <c r="L434" s="1405"/>
    </row>
    <row r="435" spans="1:12" ht="19.149999999999999" customHeight="1" x14ac:dyDescent="0.25">
      <c r="A435" s="1364"/>
      <c r="B435" s="1360"/>
      <c r="C435" s="1361"/>
      <c r="D435" s="1361"/>
      <c r="E435" s="1361"/>
      <c r="F435" s="1361"/>
      <c r="G435" s="1362"/>
      <c r="H435" s="138" t="s">
        <v>63</v>
      </c>
      <c r="I435" s="137" t="s">
        <v>33</v>
      </c>
      <c r="J435" s="1403"/>
      <c r="K435" s="1406"/>
      <c r="L435" s="1407"/>
    </row>
    <row r="436" spans="1:12" ht="46.9" customHeight="1" x14ac:dyDescent="0.25">
      <c r="A436" s="343" t="s">
        <v>487</v>
      </c>
      <c r="B436" s="280"/>
      <c r="C436" s="128"/>
      <c r="D436" s="279"/>
      <c r="E436" s="279"/>
      <c r="F436" s="279"/>
      <c r="G436" s="279"/>
      <c r="H436" s="271"/>
      <c r="I436" s="55" t="s">
        <v>31</v>
      </c>
      <c r="J436" s="55" t="s">
        <v>32</v>
      </c>
      <c r="K436" s="135" t="s">
        <v>59</v>
      </c>
      <c r="L436" s="345"/>
    </row>
    <row r="437" spans="1:12" ht="15.6" customHeight="1" x14ac:dyDescent="0.25">
      <c r="A437" s="668"/>
      <c r="B437" s="69" t="s">
        <v>47</v>
      </c>
      <c r="C437" s="38"/>
      <c r="D437" s="281"/>
      <c r="E437" s="281"/>
      <c r="F437" s="281"/>
      <c r="G437" s="281"/>
      <c r="H437" s="315"/>
      <c r="I437" s="272"/>
      <c r="J437" s="53"/>
      <c r="K437" s="349"/>
      <c r="L437" s="369"/>
    </row>
    <row r="438" spans="1:12" ht="15.6" customHeight="1" x14ac:dyDescent="0.25">
      <c r="A438" s="938"/>
      <c r="B438" s="38">
        <v>1</v>
      </c>
      <c r="C438" s="1088" t="str">
        <f t="shared" ref="C438:C443" si="38">+C6</f>
        <v xml:space="preserve"> </v>
      </c>
      <c r="D438" s="1365"/>
      <c r="E438" s="1365"/>
      <c r="F438" s="283"/>
      <c r="G438" s="284"/>
      <c r="H438" s="316"/>
      <c r="I438" s="273">
        <f t="shared" ref="I438:J443" si="39">+I6+I91+I177+I264+I351</f>
        <v>0</v>
      </c>
      <c r="J438" s="273">
        <f t="shared" si="39"/>
        <v>0</v>
      </c>
      <c r="K438" s="350">
        <f t="shared" ref="K438:K443" si="40">+I438+J438</f>
        <v>0</v>
      </c>
      <c r="L438" s="331"/>
    </row>
    <row r="439" spans="1:12" ht="15.6" customHeight="1" x14ac:dyDescent="0.25">
      <c r="A439" s="938"/>
      <c r="B439" s="38">
        <v>2</v>
      </c>
      <c r="C439" s="142" t="str">
        <f t="shared" si="38"/>
        <v xml:space="preserve"> </v>
      </c>
      <c r="D439" s="1365"/>
      <c r="E439" s="1365"/>
      <c r="F439" s="283"/>
      <c r="G439" s="284"/>
      <c r="H439" s="316"/>
      <c r="I439" s="273">
        <f t="shared" si="39"/>
        <v>0</v>
      </c>
      <c r="J439" s="273">
        <f t="shared" si="39"/>
        <v>0</v>
      </c>
      <c r="K439" s="350">
        <f t="shared" si="40"/>
        <v>0</v>
      </c>
      <c r="L439" s="665"/>
    </row>
    <row r="440" spans="1:12" ht="15.6" customHeight="1" x14ac:dyDescent="0.25">
      <c r="A440" s="938"/>
      <c r="B440" s="38">
        <v>3</v>
      </c>
      <c r="C440" s="142" t="str">
        <f t="shared" si="38"/>
        <v xml:space="preserve"> </v>
      </c>
      <c r="D440" s="1365"/>
      <c r="E440" s="1365"/>
      <c r="F440" s="283"/>
      <c r="G440" s="284"/>
      <c r="H440" s="317"/>
      <c r="I440" s="273">
        <f t="shared" si="39"/>
        <v>0</v>
      </c>
      <c r="J440" s="273">
        <f t="shared" si="39"/>
        <v>0</v>
      </c>
      <c r="K440" s="350">
        <f t="shared" si="40"/>
        <v>0</v>
      </c>
      <c r="L440" s="665"/>
    </row>
    <row r="441" spans="1:12" ht="15.6" customHeight="1" x14ac:dyDescent="0.25">
      <c r="A441" s="938"/>
      <c r="B441" s="38">
        <v>4</v>
      </c>
      <c r="C441" s="142" t="str">
        <f t="shared" si="38"/>
        <v xml:space="preserve"> </v>
      </c>
      <c r="D441" s="1365"/>
      <c r="E441" s="1365"/>
      <c r="F441" s="283"/>
      <c r="G441" s="284"/>
      <c r="H441" s="317"/>
      <c r="I441" s="273">
        <f t="shared" si="39"/>
        <v>0</v>
      </c>
      <c r="J441" s="273">
        <f t="shared" si="39"/>
        <v>0</v>
      </c>
      <c r="K441" s="350">
        <f t="shared" si="40"/>
        <v>0</v>
      </c>
      <c r="L441" s="665"/>
    </row>
    <row r="442" spans="1:12" ht="15.6" customHeight="1" x14ac:dyDescent="0.25">
      <c r="A442" s="938"/>
      <c r="B442" s="38">
        <v>5</v>
      </c>
      <c r="C442" s="142" t="str">
        <f t="shared" si="38"/>
        <v xml:space="preserve"> </v>
      </c>
      <c r="D442" s="1365"/>
      <c r="E442" s="1365"/>
      <c r="F442" s="283"/>
      <c r="G442" s="284"/>
      <c r="H442" s="317"/>
      <c r="I442" s="273">
        <f t="shared" si="39"/>
        <v>0</v>
      </c>
      <c r="J442" s="273">
        <f t="shared" si="39"/>
        <v>0</v>
      </c>
      <c r="K442" s="350">
        <f t="shared" si="40"/>
        <v>0</v>
      </c>
      <c r="L442" s="665"/>
    </row>
    <row r="443" spans="1:12" ht="15.6" customHeight="1" x14ac:dyDescent="0.25">
      <c r="A443" s="938"/>
      <c r="B443" s="38">
        <v>6</v>
      </c>
      <c r="C443" s="142" t="str">
        <f t="shared" si="38"/>
        <v xml:space="preserve"> </v>
      </c>
      <c r="D443" s="1365"/>
      <c r="E443" s="1365"/>
      <c r="F443" s="283"/>
      <c r="G443" s="284"/>
      <c r="H443" s="317"/>
      <c r="I443" s="273">
        <f t="shared" si="39"/>
        <v>0</v>
      </c>
      <c r="J443" s="273">
        <f t="shared" si="39"/>
        <v>0</v>
      </c>
      <c r="K443" s="350">
        <f t="shared" si="40"/>
        <v>0</v>
      </c>
      <c r="L443" s="665"/>
    </row>
    <row r="444" spans="1:12" ht="7.9" customHeight="1" x14ac:dyDescent="0.25">
      <c r="A444" s="939"/>
      <c r="B444" s="70"/>
      <c r="C444" s="14"/>
      <c r="D444" s="285"/>
      <c r="E444" s="286"/>
      <c r="F444" s="287"/>
      <c r="G444" s="286"/>
      <c r="H444" s="318"/>
      <c r="I444" s="79"/>
      <c r="J444" s="20"/>
      <c r="K444" s="78"/>
      <c r="L444" s="346"/>
    </row>
    <row r="445" spans="1:12" ht="15.6" customHeight="1" x14ac:dyDescent="0.25">
      <c r="A445" s="940"/>
      <c r="B445" s="128" t="s">
        <v>46</v>
      </c>
      <c r="C445" s="128"/>
      <c r="D445" s="128"/>
      <c r="E445" s="128"/>
      <c r="F445" s="128"/>
      <c r="G445" s="128"/>
      <c r="H445" s="305"/>
      <c r="I445" s="274">
        <f>SUM(I438:I444)</f>
        <v>0</v>
      </c>
      <c r="J445" s="18">
        <f>SUM(J438:J444)</f>
        <v>0</v>
      </c>
      <c r="K445" s="351">
        <f>SUM(K438:K444)</f>
        <v>0</v>
      </c>
      <c r="L445" s="107"/>
    </row>
    <row r="446" spans="1:12" ht="15.6" customHeight="1" x14ac:dyDescent="0.25">
      <c r="A446" s="939"/>
      <c r="B446" s="36"/>
      <c r="C446" s="36"/>
      <c r="D446" s="1381"/>
      <c r="E446" s="1381"/>
      <c r="F446" s="289"/>
      <c r="G446" s="290"/>
      <c r="H446" s="319"/>
      <c r="I446" s="275" t="s">
        <v>4</v>
      </c>
      <c r="J446" s="52" t="s">
        <v>5</v>
      </c>
      <c r="K446" s="495"/>
      <c r="L446" s="370"/>
    </row>
    <row r="447" spans="1:12" ht="15.6" customHeight="1" x14ac:dyDescent="0.25">
      <c r="A447" s="939"/>
      <c r="B447" s="1315" t="s">
        <v>744</v>
      </c>
      <c r="C447" s="1316"/>
      <c r="D447" s="1381"/>
      <c r="E447" s="1381"/>
      <c r="F447" s="291"/>
      <c r="G447" s="290"/>
      <c r="H447" s="320"/>
      <c r="I447" s="275" t="s">
        <v>7</v>
      </c>
      <c r="J447" s="52" t="s">
        <v>8</v>
      </c>
      <c r="K447" s="352" t="s">
        <v>59</v>
      </c>
      <c r="L447" s="358"/>
    </row>
    <row r="448" spans="1:12" ht="15.6" customHeight="1" x14ac:dyDescent="0.25">
      <c r="A448" s="939"/>
      <c r="B448" s="1315"/>
      <c r="C448" s="1316"/>
      <c r="D448" s="281"/>
      <c r="E448" s="281"/>
      <c r="F448" s="288"/>
      <c r="G448" s="290"/>
      <c r="H448" s="307"/>
      <c r="I448" s="276"/>
      <c r="J448" s="53"/>
      <c r="K448" s="78"/>
      <c r="L448" s="346"/>
    </row>
    <row r="449" spans="1:12" ht="15.6" customHeight="1" x14ac:dyDescent="0.25">
      <c r="A449" s="938"/>
      <c r="B449" s="38">
        <v>1</v>
      </c>
      <c r="C449" s="1088">
        <f>+C17</f>
        <v>0</v>
      </c>
      <c r="D449" s="1366"/>
      <c r="E449" s="1366"/>
      <c r="F449" s="283"/>
      <c r="G449" s="290"/>
      <c r="H449" s="321"/>
      <c r="I449" s="273">
        <f t="shared" ref="I449:J451" si="41">+I17+I102+I188+I275+I362</f>
        <v>0</v>
      </c>
      <c r="J449" s="273">
        <f t="shared" si="41"/>
        <v>0</v>
      </c>
      <c r="K449" s="350">
        <f>+I449+J449</f>
        <v>0</v>
      </c>
      <c r="L449" s="348"/>
    </row>
    <row r="450" spans="1:12" ht="15.6" customHeight="1" x14ac:dyDescent="0.25">
      <c r="A450" s="938"/>
      <c r="B450" s="38">
        <v>2</v>
      </c>
      <c r="C450" s="142" t="str">
        <f>+C18</f>
        <v xml:space="preserve"> </v>
      </c>
      <c r="D450" s="1366"/>
      <c r="E450" s="1366"/>
      <c r="F450" s="283"/>
      <c r="G450" s="290"/>
      <c r="H450" s="321"/>
      <c r="I450" s="273">
        <f t="shared" si="41"/>
        <v>0</v>
      </c>
      <c r="J450" s="273">
        <f t="shared" si="41"/>
        <v>0</v>
      </c>
      <c r="K450" s="350">
        <f>+I450+J450</f>
        <v>0</v>
      </c>
      <c r="L450" s="348"/>
    </row>
    <row r="451" spans="1:12" ht="15.6" customHeight="1" x14ac:dyDescent="0.25">
      <c r="A451" s="938"/>
      <c r="B451" s="38">
        <v>3</v>
      </c>
      <c r="C451" s="142" t="str">
        <f>+C19</f>
        <v xml:space="preserve"> </v>
      </c>
      <c r="D451" s="1366"/>
      <c r="E451" s="1366"/>
      <c r="F451" s="283"/>
      <c r="G451" s="290"/>
      <c r="H451" s="321"/>
      <c r="I451" s="273">
        <f t="shared" si="41"/>
        <v>0</v>
      </c>
      <c r="J451" s="273">
        <f t="shared" si="41"/>
        <v>0</v>
      </c>
      <c r="K451" s="350">
        <f>+I451+J451</f>
        <v>0</v>
      </c>
      <c r="L451" s="348"/>
    </row>
    <row r="452" spans="1:12" ht="15.6" customHeight="1" x14ac:dyDescent="0.25">
      <c r="A452" s="942"/>
      <c r="B452" s="128" t="s">
        <v>745</v>
      </c>
      <c r="C452" s="128"/>
      <c r="D452" s="128"/>
      <c r="E452" s="128"/>
      <c r="F452" s="128"/>
      <c r="G452" s="128"/>
      <c r="H452" s="305"/>
      <c r="I452" s="274">
        <f>SUM(I449:I451)</f>
        <v>0</v>
      </c>
      <c r="J452" s="18">
        <f>SUM(J449:J451)</f>
        <v>0</v>
      </c>
      <c r="K452" s="351">
        <f>SUM(K449:K451)</f>
        <v>0</v>
      </c>
      <c r="L452" s="107"/>
    </row>
    <row r="453" spans="1:12" ht="15.6" customHeight="1" x14ac:dyDescent="0.25">
      <c r="A453" s="941"/>
      <c r="B453" s="36"/>
      <c r="C453" s="36"/>
      <c r="D453" s="1381"/>
      <c r="E453" s="1381"/>
      <c r="F453" s="289"/>
      <c r="G453" s="290"/>
      <c r="H453" s="319"/>
      <c r="I453" s="275" t="s">
        <v>4</v>
      </c>
      <c r="J453" s="52" t="s">
        <v>5</v>
      </c>
      <c r="K453" s="495"/>
      <c r="L453" s="370"/>
    </row>
    <row r="454" spans="1:12" ht="15.6" customHeight="1" x14ac:dyDescent="0.25">
      <c r="A454" s="941"/>
      <c r="B454" s="1329" t="s">
        <v>746</v>
      </c>
      <c r="C454" s="1374"/>
      <c r="D454" s="1381"/>
      <c r="E454" s="1381"/>
      <c r="F454" s="291"/>
      <c r="G454" s="290"/>
      <c r="H454" s="320"/>
      <c r="I454" s="275" t="s">
        <v>7</v>
      </c>
      <c r="J454" s="52" t="s">
        <v>8</v>
      </c>
      <c r="K454" s="352" t="s">
        <v>59</v>
      </c>
      <c r="L454" s="358"/>
    </row>
    <row r="455" spans="1:12" ht="15.6" customHeight="1" x14ac:dyDescent="0.25">
      <c r="A455" s="941"/>
      <c r="B455" s="1329"/>
      <c r="C455" s="1374"/>
      <c r="D455" s="281"/>
      <c r="E455" s="281"/>
      <c r="F455" s="288"/>
      <c r="G455" s="290"/>
      <c r="H455" s="307"/>
      <c r="I455" s="276"/>
      <c r="J455" s="53"/>
      <c r="K455" s="78"/>
      <c r="L455" s="346"/>
    </row>
    <row r="456" spans="1:12" ht="15.6" customHeight="1" x14ac:dyDescent="0.25">
      <c r="A456" s="938"/>
      <c r="B456" s="38">
        <v>1</v>
      </c>
      <c r="C456" s="142" t="str">
        <f>+C24</f>
        <v xml:space="preserve"> </v>
      </c>
      <c r="D456" s="1383"/>
      <c r="E456" s="1383"/>
      <c r="F456" s="283"/>
      <c r="G456" s="290"/>
      <c r="H456" s="321"/>
      <c r="I456" s="273">
        <f t="shared" ref="I456:J459" si="42">+I24+I109+I195+I282+I369</f>
        <v>0</v>
      </c>
      <c r="J456" s="273">
        <f t="shared" si="42"/>
        <v>0</v>
      </c>
      <c r="K456" s="350">
        <f>+I456+J456</f>
        <v>0</v>
      </c>
      <c r="L456" s="348"/>
    </row>
    <row r="457" spans="1:12" ht="15.6" customHeight="1" x14ac:dyDescent="0.25">
      <c r="A457" s="938"/>
      <c r="B457" s="38">
        <v>2</v>
      </c>
      <c r="C457" s="142" t="str">
        <f>+C25</f>
        <v xml:space="preserve"> </v>
      </c>
      <c r="D457" s="1383"/>
      <c r="E457" s="1383"/>
      <c r="F457" s="283"/>
      <c r="G457" s="290"/>
      <c r="H457" s="321"/>
      <c r="I457" s="273">
        <f t="shared" si="42"/>
        <v>0</v>
      </c>
      <c r="J457" s="273">
        <f t="shared" si="42"/>
        <v>0</v>
      </c>
      <c r="K457" s="350">
        <f>+I457+J457</f>
        <v>0</v>
      </c>
      <c r="L457" s="348"/>
    </row>
    <row r="458" spans="1:12" ht="15.6" customHeight="1" x14ac:dyDescent="0.25">
      <c r="A458" s="938"/>
      <c r="B458" s="38">
        <v>3</v>
      </c>
      <c r="C458" s="142" t="str">
        <f>+C26</f>
        <v xml:space="preserve"> </v>
      </c>
      <c r="D458" s="1383"/>
      <c r="E458" s="1383"/>
      <c r="F458" s="283"/>
      <c r="G458" s="290"/>
      <c r="H458" s="321"/>
      <c r="I458" s="273">
        <f t="shared" si="42"/>
        <v>0</v>
      </c>
      <c r="J458" s="273">
        <f t="shared" si="42"/>
        <v>0</v>
      </c>
      <c r="K458" s="350">
        <f>+I458+J458</f>
        <v>0</v>
      </c>
      <c r="L458" s="348"/>
    </row>
    <row r="459" spans="1:12" ht="15.6" customHeight="1" x14ac:dyDescent="0.25">
      <c r="A459" s="938"/>
      <c r="B459" s="38">
        <v>4</v>
      </c>
      <c r="C459" s="142" t="str">
        <f>+C27</f>
        <v xml:space="preserve"> </v>
      </c>
      <c r="D459" s="1383"/>
      <c r="E459" s="1383"/>
      <c r="F459" s="283"/>
      <c r="G459" s="290"/>
      <c r="H459" s="321"/>
      <c r="I459" s="273">
        <f t="shared" si="42"/>
        <v>0</v>
      </c>
      <c r="J459" s="273">
        <f t="shared" si="42"/>
        <v>0</v>
      </c>
      <c r="K459" s="350">
        <f>+I459+J459</f>
        <v>0</v>
      </c>
      <c r="L459" s="348"/>
    </row>
    <row r="460" spans="1:12" ht="15.6" customHeight="1" x14ac:dyDescent="0.25">
      <c r="A460" s="942"/>
      <c r="B460" s="128" t="s">
        <v>747</v>
      </c>
      <c r="C460" s="128"/>
      <c r="D460" s="128"/>
      <c r="E460" s="128"/>
      <c r="F460" s="128"/>
      <c r="G460" s="128"/>
      <c r="H460" s="305"/>
      <c r="I460" s="274">
        <f>SUM(I456:I459)</f>
        <v>0</v>
      </c>
      <c r="J460" s="18">
        <f>SUM(J456:J459)</f>
        <v>0</v>
      </c>
      <c r="K460" s="351">
        <f>SUM(K456:K459)</f>
        <v>0</v>
      </c>
      <c r="L460" s="107"/>
    </row>
    <row r="461" spans="1:12" ht="15.6" customHeight="1" x14ac:dyDescent="0.25">
      <c r="A461" s="939"/>
      <c r="B461" s="36"/>
      <c r="C461" s="36"/>
      <c r="D461" s="1385"/>
      <c r="E461" s="1385"/>
      <c r="F461" s="292"/>
      <c r="G461" s="292"/>
      <c r="H461" s="15"/>
      <c r="I461" s="275" t="s">
        <v>4</v>
      </c>
      <c r="J461" s="52" t="s">
        <v>5</v>
      </c>
      <c r="K461" s="495"/>
      <c r="L461" s="370"/>
    </row>
    <row r="462" spans="1:12" ht="15.6" customHeight="1" x14ac:dyDescent="0.25">
      <c r="A462" s="939"/>
      <c r="B462" s="926" t="s">
        <v>668</v>
      </c>
      <c r="C462" s="925"/>
      <c r="D462" s="1385"/>
      <c r="E462" s="1385"/>
      <c r="F462" s="292"/>
      <c r="G462" s="292"/>
      <c r="H462" s="15"/>
      <c r="I462" s="275" t="s">
        <v>7</v>
      </c>
      <c r="J462" s="52" t="s">
        <v>8</v>
      </c>
      <c r="K462" s="352" t="s">
        <v>59</v>
      </c>
      <c r="L462" s="358"/>
    </row>
    <row r="463" spans="1:12" ht="15.6" customHeight="1" x14ac:dyDescent="0.25">
      <c r="A463" s="939"/>
      <c r="B463" s="111"/>
      <c r="C463" s="38"/>
      <c r="D463" s="1385"/>
      <c r="E463" s="1385"/>
      <c r="F463" s="292"/>
      <c r="G463" s="292"/>
      <c r="H463" s="15"/>
      <c r="I463" s="272"/>
      <c r="J463" s="53"/>
      <c r="K463" s="349"/>
      <c r="L463" s="331"/>
    </row>
    <row r="464" spans="1:12" ht="15.6" customHeight="1" x14ac:dyDescent="0.25">
      <c r="A464" s="938"/>
      <c r="B464" s="38">
        <v>1</v>
      </c>
      <c r="C464" s="142" t="str">
        <f>+C32</f>
        <v xml:space="preserve"> </v>
      </c>
      <c r="D464" s="1366"/>
      <c r="E464" s="1366"/>
      <c r="F464" s="292"/>
      <c r="G464" s="292"/>
      <c r="H464" s="15"/>
      <c r="I464" s="273">
        <f>+I32+I117+I203+I290+I377</f>
        <v>0</v>
      </c>
      <c r="J464" s="273">
        <f>+J32+J117+J203+J290+J377</f>
        <v>0</v>
      </c>
      <c r="K464" s="350">
        <f>+I464+J464</f>
        <v>0</v>
      </c>
      <c r="L464" s="348"/>
    </row>
    <row r="465" spans="1:12" ht="15.6" customHeight="1" x14ac:dyDescent="0.25">
      <c r="A465" s="938"/>
      <c r="B465" s="38">
        <v>2</v>
      </c>
      <c r="C465" s="142" t="str">
        <f>+C33</f>
        <v xml:space="preserve"> </v>
      </c>
      <c r="D465" s="1366"/>
      <c r="E465" s="1366"/>
      <c r="F465" s="292"/>
      <c r="G465" s="292"/>
      <c r="H465" s="15"/>
      <c r="I465" s="273">
        <f>+I33+I118+I204+I291+I378</f>
        <v>0</v>
      </c>
      <c r="J465" s="273">
        <f>+J33+J118+J204+J291+J378</f>
        <v>0</v>
      </c>
      <c r="K465" s="350">
        <f>+I465+J465</f>
        <v>0</v>
      </c>
      <c r="L465" s="348"/>
    </row>
    <row r="466" spans="1:12" ht="15.6" customHeight="1" x14ac:dyDescent="0.25">
      <c r="A466" s="938"/>
      <c r="B466" s="111" t="s">
        <v>669</v>
      </c>
      <c r="C466" s="130"/>
      <c r="D466" s="1381"/>
      <c r="E466" s="1381"/>
      <c r="F466" s="292"/>
      <c r="G466" s="292"/>
      <c r="H466" s="15"/>
      <c r="I466" s="273" t="s">
        <v>33</v>
      </c>
      <c r="J466" s="25"/>
      <c r="K466" s="350"/>
      <c r="L466" s="346"/>
    </row>
    <row r="467" spans="1:12" ht="15.6" customHeight="1" x14ac:dyDescent="0.25">
      <c r="A467" s="938"/>
      <c r="B467" s="38">
        <v>3</v>
      </c>
      <c r="C467" s="142" t="str">
        <f>+C35</f>
        <v xml:space="preserve"> </v>
      </c>
      <c r="D467" s="1381"/>
      <c r="E467" s="1381"/>
      <c r="F467" s="292"/>
      <c r="G467" s="292"/>
      <c r="H467" s="15"/>
      <c r="I467" s="273">
        <f>+I35+I120+I206+I293+I380</f>
        <v>0</v>
      </c>
      <c r="J467" s="273">
        <f>+J35+J120+J206+J293+J380</f>
        <v>0</v>
      </c>
      <c r="K467" s="350">
        <f>+I467+J467</f>
        <v>0</v>
      </c>
      <c r="L467" s="348"/>
    </row>
    <row r="468" spans="1:12" ht="15.6" customHeight="1" x14ac:dyDescent="0.25">
      <c r="A468" s="938"/>
      <c r="B468" s="38">
        <v>4</v>
      </c>
      <c r="C468" s="1095">
        <f>+C36</f>
        <v>0</v>
      </c>
      <c r="D468" s="1381"/>
      <c r="E468" s="1381"/>
      <c r="F468" s="292"/>
      <c r="G468" s="292"/>
      <c r="H468" s="17"/>
      <c r="I468" s="273">
        <f>+I36+I121+I207+I294+I381</f>
        <v>0</v>
      </c>
      <c r="J468" s="273">
        <f>+J36+J121+J207+J294+J381</f>
        <v>0</v>
      </c>
      <c r="K468" s="350">
        <f>+I468+J468</f>
        <v>0</v>
      </c>
      <c r="L468" s="348"/>
    </row>
    <row r="469" spans="1:12" ht="15.6" customHeight="1" x14ac:dyDescent="0.25">
      <c r="A469" s="942"/>
      <c r="B469" s="128" t="s">
        <v>58</v>
      </c>
      <c r="C469" s="128"/>
      <c r="D469" s="128"/>
      <c r="E469" s="128"/>
      <c r="F469" s="128"/>
      <c r="G469" s="128"/>
      <c r="H469" s="128"/>
      <c r="I469" s="274">
        <f>SUM(I464:I468)</f>
        <v>0</v>
      </c>
      <c r="J469" s="18">
        <f>SUM(J464:J468)</f>
        <v>0</v>
      </c>
      <c r="K469" s="351">
        <f>SUM(K464:K468)</f>
        <v>0</v>
      </c>
      <c r="L469" s="107"/>
    </row>
    <row r="470" spans="1:12" ht="6" customHeight="1" x14ac:dyDescent="0.25">
      <c r="A470" s="939"/>
      <c r="B470" s="36"/>
      <c r="C470" s="36"/>
      <c r="D470" s="281"/>
      <c r="E470" s="281"/>
      <c r="F470" s="281"/>
      <c r="G470" s="281"/>
      <c r="H470" s="315"/>
      <c r="I470" s="277"/>
      <c r="J470" s="19"/>
      <c r="K470" s="353"/>
      <c r="L470" s="346"/>
    </row>
    <row r="471" spans="1:12" ht="15.6" customHeight="1" x14ac:dyDescent="0.25">
      <c r="A471" s="939"/>
      <c r="B471" s="36"/>
      <c r="C471" s="36"/>
      <c r="D471" s="1384"/>
      <c r="E471" s="1384"/>
      <c r="F471" s="293"/>
      <c r="G471" s="294"/>
      <c r="H471" s="322"/>
      <c r="I471" s="275" t="s">
        <v>4</v>
      </c>
      <c r="J471" s="52" t="s">
        <v>5</v>
      </c>
      <c r="K471" s="495"/>
      <c r="L471" s="370"/>
    </row>
    <row r="472" spans="1:12" ht="15.6" customHeight="1" x14ac:dyDescent="0.25">
      <c r="A472" s="939"/>
      <c r="B472" s="38"/>
      <c r="C472" s="38"/>
      <c r="D472" s="1384"/>
      <c r="E472" s="1384"/>
      <c r="F472" s="293"/>
      <c r="G472" s="294"/>
      <c r="H472" s="322"/>
      <c r="I472" s="275" t="s">
        <v>7</v>
      </c>
      <c r="J472" s="52" t="s">
        <v>8</v>
      </c>
      <c r="K472" s="352" t="s">
        <v>59</v>
      </c>
      <c r="L472" s="358"/>
    </row>
    <row r="473" spans="1:12" ht="15.6" customHeight="1" x14ac:dyDescent="0.25">
      <c r="A473" s="939"/>
      <c r="B473" s="111" t="s">
        <v>11</v>
      </c>
      <c r="C473" s="38"/>
      <c r="D473" s="281"/>
      <c r="E473" s="281"/>
      <c r="F473" s="281"/>
      <c r="G473" s="281"/>
      <c r="H473" s="307"/>
      <c r="I473" s="272"/>
      <c r="J473" s="53"/>
      <c r="K473" s="78"/>
      <c r="L473" s="346"/>
    </row>
    <row r="474" spans="1:12" ht="15.6" customHeight="1" x14ac:dyDescent="0.25">
      <c r="A474" s="938"/>
      <c r="B474" s="38">
        <v>1</v>
      </c>
      <c r="C474" s="38" t="s">
        <v>12</v>
      </c>
      <c r="D474" s="1382"/>
      <c r="E474" s="1382"/>
      <c r="F474" s="295"/>
      <c r="G474" s="674"/>
      <c r="H474" s="323"/>
      <c r="I474" s="273">
        <f t="shared" ref="I474:J477" si="43">+I42+I127+I213+I300+I387</f>
        <v>0</v>
      </c>
      <c r="J474" s="273">
        <f t="shared" si="43"/>
        <v>0</v>
      </c>
      <c r="K474" s="350">
        <f>+I474+J474</f>
        <v>0</v>
      </c>
      <c r="L474" s="348"/>
    </row>
    <row r="475" spans="1:12" ht="15.6" customHeight="1" x14ac:dyDescent="0.25">
      <c r="A475" s="938"/>
      <c r="B475" s="38">
        <v>2</v>
      </c>
      <c r="C475" s="38" t="s">
        <v>12</v>
      </c>
      <c r="D475" s="1382"/>
      <c r="E475" s="1382"/>
      <c r="F475" s="295"/>
      <c r="G475" s="674"/>
      <c r="H475" s="323"/>
      <c r="I475" s="273">
        <f t="shared" si="43"/>
        <v>0</v>
      </c>
      <c r="J475" s="273">
        <f t="shared" si="43"/>
        <v>0</v>
      </c>
      <c r="K475" s="350">
        <f>+I475+J475</f>
        <v>0</v>
      </c>
      <c r="L475" s="348"/>
    </row>
    <row r="476" spans="1:12" ht="15.6" customHeight="1" x14ac:dyDescent="0.25">
      <c r="A476" s="938"/>
      <c r="B476" s="38">
        <v>3</v>
      </c>
      <c r="C476" s="38" t="s">
        <v>54</v>
      </c>
      <c r="D476" s="1382"/>
      <c r="E476" s="1382"/>
      <c r="F476" s="295"/>
      <c r="G476" s="297"/>
      <c r="H476" s="323"/>
      <c r="I476" s="273">
        <f t="shared" si="43"/>
        <v>0</v>
      </c>
      <c r="J476" s="273">
        <f t="shared" si="43"/>
        <v>0</v>
      </c>
      <c r="K476" s="350">
        <f>+I476+J476</f>
        <v>0</v>
      </c>
      <c r="L476" s="348"/>
    </row>
    <row r="477" spans="1:12" ht="15.6" customHeight="1" x14ac:dyDescent="0.25">
      <c r="A477" s="938"/>
      <c r="B477" s="38">
        <v>4</v>
      </c>
      <c r="C477" s="38" t="s">
        <v>13</v>
      </c>
      <c r="D477" s="1382"/>
      <c r="E477" s="1382"/>
      <c r="F477" s="295"/>
      <c r="G477" s="674"/>
      <c r="H477" s="323"/>
      <c r="I477" s="273">
        <f t="shared" si="43"/>
        <v>0</v>
      </c>
      <c r="J477" s="273">
        <f t="shared" si="43"/>
        <v>0</v>
      </c>
      <c r="K477" s="350">
        <f>+I477+J477</f>
        <v>0</v>
      </c>
      <c r="L477" s="348"/>
    </row>
    <row r="478" spans="1:12" ht="15.6" customHeight="1" x14ac:dyDescent="0.25">
      <c r="A478" s="938"/>
      <c r="B478" s="38"/>
      <c r="C478" s="38"/>
      <c r="D478" s="290"/>
      <c r="E478" s="290"/>
      <c r="F478" s="290"/>
      <c r="G478" s="298"/>
      <c r="H478" s="324"/>
      <c r="I478" s="278" t="s">
        <v>44</v>
      </c>
      <c r="J478" s="134" t="s">
        <v>45</v>
      </c>
      <c r="K478" s="103"/>
      <c r="L478" s="347"/>
    </row>
    <row r="479" spans="1:12" ht="15.6" customHeight="1" x14ac:dyDescent="0.25">
      <c r="A479" s="938"/>
      <c r="B479" s="38">
        <v>5</v>
      </c>
      <c r="C479" s="38" t="s">
        <v>14</v>
      </c>
      <c r="D479" s="292"/>
      <c r="E479" s="292"/>
      <c r="F479" s="292"/>
      <c r="G479" s="299"/>
      <c r="H479" s="325"/>
      <c r="I479" s="273">
        <f>+I47+I132+I218+I305+I392</f>
        <v>0</v>
      </c>
      <c r="J479" s="273">
        <f>+J47+J132+J218+J305+J392</f>
        <v>0</v>
      </c>
      <c r="K479" s="350">
        <f>+I479+J479</f>
        <v>0</v>
      </c>
      <c r="L479" s="348"/>
    </row>
    <row r="480" spans="1:12" ht="15.6" customHeight="1" x14ac:dyDescent="0.25">
      <c r="A480" s="938"/>
      <c r="B480" s="38">
        <v>6</v>
      </c>
      <c r="C480" s="38" t="s">
        <v>14</v>
      </c>
      <c r="D480" s="292"/>
      <c r="E480" s="292"/>
      <c r="F480" s="292"/>
      <c r="G480" s="299"/>
      <c r="H480" s="325"/>
      <c r="I480" s="273">
        <f>+I48+I133+I219+I306+I393</f>
        <v>0</v>
      </c>
      <c r="J480" s="273">
        <f>+J48+J133+J219+J306+J393</f>
        <v>0</v>
      </c>
      <c r="K480" s="350">
        <f>+I480+J480</f>
        <v>0</v>
      </c>
      <c r="L480" s="348"/>
    </row>
    <row r="481" spans="1:12" ht="6" customHeight="1" x14ac:dyDescent="0.25">
      <c r="A481" s="939"/>
      <c r="B481" s="38"/>
      <c r="C481" s="38"/>
      <c r="D481" s="292"/>
      <c r="E481" s="292"/>
      <c r="F481" s="292"/>
      <c r="G481" s="281"/>
      <c r="H481" s="307"/>
      <c r="I481" s="276"/>
      <c r="J481" s="51"/>
      <c r="K481" s="353"/>
      <c r="L481" s="346"/>
    </row>
    <row r="482" spans="1:12" ht="15.6" customHeight="1" x14ac:dyDescent="0.25">
      <c r="A482" s="942"/>
      <c r="B482" s="128" t="s">
        <v>35</v>
      </c>
      <c r="C482" s="128"/>
      <c r="D482" s="128"/>
      <c r="E482" s="128"/>
      <c r="F482" s="128"/>
      <c r="G482" s="128"/>
      <c r="H482" s="305"/>
      <c r="I482" s="274">
        <f>SUM(I474:I481)</f>
        <v>0</v>
      </c>
      <c r="J482" s="16">
        <f>SUM(J474:J481)</f>
        <v>0</v>
      </c>
      <c r="K482" s="351">
        <f>SUM(K474:K481)</f>
        <v>0</v>
      </c>
      <c r="L482" s="107"/>
    </row>
    <row r="483" spans="1:12" ht="15.6" customHeight="1" x14ac:dyDescent="0.25">
      <c r="A483" s="939"/>
      <c r="B483" s="70"/>
      <c r="C483" s="70"/>
      <c r="D483" s="70"/>
      <c r="E483" s="70"/>
      <c r="F483" s="70"/>
      <c r="G483" s="70"/>
      <c r="H483" s="79"/>
      <c r="I483" s="79"/>
      <c r="J483" s="70"/>
      <c r="K483" s="78"/>
      <c r="L483" s="346"/>
    </row>
    <row r="484" spans="1:12" ht="15.6" customHeight="1" x14ac:dyDescent="0.25">
      <c r="A484" s="942"/>
      <c r="B484" s="128" t="s">
        <v>36</v>
      </c>
      <c r="C484" s="128"/>
      <c r="D484" s="128"/>
      <c r="E484" s="128"/>
      <c r="F484" s="128"/>
      <c r="G484" s="128"/>
      <c r="H484" s="305"/>
      <c r="I484" s="274">
        <f>+I445+I452+I460+I482+I469+J482</f>
        <v>0</v>
      </c>
      <c r="J484" s="18">
        <f>+J445+J452+J460+J469</f>
        <v>0</v>
      </c>
      <c r="K484" s="351">
        <f>+K445+K452+K460+K482+K469</f>
        <v>0</v>
      </c>
      <c r="L484" s="464"/>
    </row>
    <row r="485" spans="1:12" ht="15.6" customHeight="1" x14ac:dyDescent="0.25">
      <c r="A485" s="943"/>
      <c r="B485" s="81" t="s">
        <v>322</v>
      </c>
      <c r="C485" s="38"/>
      <c r="D485" s="282"/>
      <c r="E485" s="282"/>
      <c r="F485" s="282"/>
      <c r="G485" s="282"/>
      <c r="H485" s="307"/>
      <c r="I485" s="329"/>
      <c r="J485" s="307"/>
      <c r="K485" s="354"/>
      <c r="L485" s="358"/>
    </row>
    <row r="486" spans="1:12" ht="15.6" customHeight="1" x14ac:dyDescent="0.25">
      <c r="A486" s="944"/>
      <c r="B486" s="38">
        <v>1</v>
      </c>
      <c r="C486" s="8"/>
      <c r="D486" s="300"/>
      <c r="E486" s="300"/>
      <c r="F486" s="300"/>
      <c r="G486" s="300"/>
      <c r="H486" s="308"/>
      <c r="I486" s="330"/>
      <c r="J486" s="308"/>
      <c r="K486" s="273">
        <f>+K54+K139+K225+K312+K399</f>
        <v>0</v>
      </c>
      <c r="L486" s="358"/>
    </row>
    <row r="487" spans="1:12" ht="15.6" customHeight="1" x14ac:dyDescent="0.25">
      <c r="A487" s="945"/>
      <c r="B487" s="128" t="s">
        <v>50</v>
      </c>
      <c r="C487" s="128"/>
      <c r="D487" s="128"/>
      <c r="E487" s="128"/>
      <c r="F487" s="128"/>
      <c r="G487" s="128"/>
      <c r="H487" s="305"/>
      <c r="I487" s="131"/>
      <c r="J487" s="305"/>
      <c r="K487" s="16">
        <f>SUM(K486:K486)</f>
        <v>0</v>
      </c>
      <c r="L487" s="107"/>
    </row>
    <row r="488" spans="1:12" ht="15.6" customHeight="1" x14ac:dyDescent="0.25">
      <c r="A488" s="944"/>
      <c r="B488" s="111" t="s">
        <v>34</v>
      </c>
      <c r="C488" s="38"/>
      <c r="D488" s="281"/>
      <c r="E488" s="281"/>
      <c r="F488" s="281"/>
      <c r="G488" s="281"/>
      <c r="H488" s="326"/>
      <c r="I488" s="331"/>
      <c r="J488" s="307"/>
      <c r="K488" s="354"/>
      <c r="L488" s="358"/>
    </row>
    <row r="489" spans="1:12" ht="15.6" customHeight="1" x14ac:dyDescent="0.25">
      <c r="A489" s="944"/>
      <c r="B489" s="38">
        <v>1</v>
      </c>
      <c r="C489" s="38" t="s">
        <v>60</v>
      </c>
      <c r="D489" s="301"/>
      <c r="E489" s="301"/>
      <c r="F489" s="301"/>
      <c r="G489" s="301"/>
      <c r="H489" s="309"/>
      <c r="I489" s="332"/>
      <c r="J489" s="309"/>
      <c r="K489" s="273">
        <f>+K57+K142+K228+K315+K402</f>
        <v>0</v>
      </c>
      <c r="L489" s="348"/>
    </row>
    <row r="490" spans="1:12" ht="15.6" customHeight="1" x14ac:dyDescent="0.25">
      <c r="A490" s="946" t="s">
        <v>33</v>
      </c>
      <c r="B490" s="38">
        <v>2</v>
      </c>
      <c r="C490" s="38" t="s">
        <v>61</v>
      </c>
      <c r="D490" s="301"/>
      <c r="E490" s="301"/>
      <c r="F490" s="301"/>
      <c r="G490" s="301"/>
      <c r="H490" s="309"/>
      <c r="I490" s="332"/>
      <c r="J490" s="309"/>
      <c r="K490" s="273">
        <f>+K58+K143+K229+K316+K403</f>
        <v>0</v>
      </c>
      <c r="L490" s="348"/>
    </row>
    <row r="491" spans="1:12" ht="15.6" customHeight="1" x14ac:dyDescent="0.25">
      <c r="A491" s="945"/>
      <c r="B491" s="128" t="s">
        <v>37</v>
      </c>
      <c r="C491" s="128"/>
      <c r="D491" s="128"/>
      <c r="E491" s="128"/>
      <c r="F491" s="128"/>
      <c r="G491" s="128"/>
      <c r="H491" s="305"/>
      <c r="I491" s="131"/>
      <c r="J491" s="305"/>
      <c r="K491" s="16">
        <f>SUM(K489:K490)</f>
        <v>0</v>
      </c>
      <c r="L491" s="107"/>
    </row>
    <row r="492" spans="1:12" ht="15.6" customHeight="1" x14ac:dyDescent="0.25">
      <c r="A492" s="944"/>
      <c r="B492" s="111" t="s">
        <v>15</v>
      </c>
      <c r="C492" s="38"/>
      <c r="D492" s="281"/>
      <c r="E492" s="281"/>
      <c r="F492" s="281"/>
      <c r="G492" s="281"/>
      <c r="H492" s="307"/>
      <c r="I492" s="333"/>
      <c r="J492" s="307"/>
      <c r="K492" s="354"/>
      <c r="L492" s="358"/>
    </row>
    <row r="493" spans="1:12" ht="15.6" customHeight="1" x14ac:dyDescent="0.25">
      <c r="A493" s="944"/>
      <c r="B493" s="38">
        <v>1</v>
      </c>
      <c r="C493" s="38" t="s">
        <v>16</v>
      </c>
      <c r="D493" s="301"/>
      <c r="E493" s="301"/>
      <c r="F493" s="301"/>
      <c r="G493" s="301"/>
      <c r="H493" s="309"/>
      <c r="I493" s="332"/>
      <c r="J493" s="309"/>
      <c r="K493" s="273">
        <f>+K61+K146+K232+K319+K406</f>
        <v>0</v>
      </c>
      <c r="L493" s="348"/>
    </row>
    <row r="494" spans="1:12" ht="15.6" customHeight="1" x14ac:dyDescent="0.25">
      <c r="A494" s="944"/>
      <c r="B494" s="38">
        <v>2</v>
      </c>
      <c r="C494" s="38" t="s">
        <v>17</v>
      </c>
      <c r="D494" s="301"/>
      <c r="E494" s="301"/>
      <c r="F494" s="301"/>
      <c r="G494" s="301"/>
      <c r="H494" s="309"/>
      <c r="I494" s="332"/>
      <c r="J494" s="309"/>
      <c r="K494" s="273">
        <f>+K62+K147+K233+K320+K407</f>
        <v>0</v>
      </c>
      <c r="L494" s="348"/>
    </row>
    <row r="495" spans="1:12" ht="15.6" customHeight="1" x14ac:dyDescent="0.25">
      <c r="A495" s="944"/>
      <c r="B495" s="38">
        <v>3</v>
      </c>
      <c r="C495" s="38" t="s">
        <v>18</v>
      </c>
      <c r="D495" s="301"/>
      <c r="E495" s="301"/>
      <c r="F495" s="301"/>
      <c r="G495" s="301"/>
      <c r="H495" s="309"/>
      <c r="I495" s="332"/>
      <c r="J495" s="309"/>
      <c r="K495" s="273">
        <f>+K63+K148+K234+K321+K408</f>
        <v>0</v>
      </c>
      <c r="L495" s="348"/>
    </row>
    <row r="496" spans="1:12" ht="15.6" customHeight="1" x14ac:dyDescent="0.25">
      <c r="A496" s="944"/>
      <c r="B496" s="38">
        <v>4</v>
      </c>
      <c r="C496" s="38" t="s">
        <v>19</v>
      </c>
      <c r="D496" s="301" t="s">
        <v>33</v>
      </c>
      <c r="E496" s="301"/>
      <c r="F496" s="301"/>
      <c r="G496" s="301"/>
      <c r="H496" s="309"/>
      <c r="I496" s="332"/>
      <c r="J496" s="309"/>
      <c r="K496" s="273">
        <f>+K64+K149+K235+K322+K409</f>
        <v>0</v>
      </c>
      <c r="L496" s="348"/>
    </row>
    <row r="497" spans="1:12" ht="15.6" customHeight="1" x14ac:dyDescent="0.25">
      <c r="A497" s="945"/>
      <c r="B497" s="280" t="s">
        <v>38</v>
      </c>
      <c r="C497" s="128"/>
      <c r="D497" s="128"/>
      <c r="E497" s="128"/>
      <c r="F497" s="128"/>
      <c r="G497" s="128"/>
      <c r="H497" s="305"/>
      <c r="I497" s="131"/>
      <c r="J497" s="305"/>
      <c r="K497" s="16">
        <f>SUM(K493:K496)</f>
        <v>0</v>
      </c>
      <c r="L497" s="107"/>
    </row>
    <row r="498" spans="1:12" ht="15.6" customHeight="1" x14ac:dyDescent="0.25">
      <c r="A498" s="944"/>
      <c r="B498" s="111" t="s">
        <v>20</v>
      </c>
      <c r="C498" s="38"/>
      <c r="D498" s="285"/>
      <c r="E498" s="302"/>
      <c r="F498" s="302"/>
      <c r="G498" s="302"/>
      <c r="H498" s="35"/>
      <c r="I498" s="334"/>
      <c r="J498" s="35"/>
      <c r="K498" s="354"/>
      <c r="L498" s="358"/>
    </row>
    <row r="499" spans="1:12" ht="15.6" customHeight="1" x14ac:dyDescent="0.25">
      <c r="A499" s="944"/>
      <c r="B499" s="948">
        <v>1</v>
      </c>
      <c r="C499" s="948" t="s">
        <v>670</v>
      </c>
      <c r="D499" s="285"/>
      <c r="E499" s="285"/>
      <c r="F499" s="285"/>
      <c r="G499" s="285"/>
      <c r="H499" s="308"/>
      <c r="I499" s="330"/>
      <c r="J499" s="308"/>
      <c r="K499" s="273">
        <f t="shared" ref="K499:K507" si="44">+K67+K152+K238+K325+K412</f>
        <v>0</v>
      </c>
      <c r="L499" s="348"/>
    </row>
    <row r="500" spans="1:12" ht="15.6" customHeight="1" x14ac:dyDescent="0.25">
      <c r="A500" s="944"/>
      <c r="B500" s="948">
        <v>2</v>
      </c>
      <c r="C500" s="948" t="s">
        <v>358</v>
      </c>
      <c r="D500" s="285"/>
      <c r="E500" s="285"/>
      <c r="F500" s="285"/>
      <c r="G500" s="285"/>
      <c r="H500" s="308"/>
      <c r="I500" s="330"/>
      <c r="J500" s="308"/>
      <c r="K500" s="273">
        <f t="shared" si="44"/>
        <v>0</v>
      </c>
      <c r="L500" s="348"/>
    </row>
    <row r="501" spans="1:12" ht="15.6" customHeight="1" x14ac:dyDescent="0.25">
      <c r="A501" s="944"/>
      <c r="B501" s="948">
        <v>3</v>
      </c>
      <c r="C501" s="948" t="s">
        <v>738</v>
      </c>
      <c r="D501" s="285"/>
      <c r="E501" s="285"/>
      <c r="F501" s="285"/>
      <c r="G501" s="285"/>
      <c r="H501" s="308"/>
      <c r="I501" s="330"/>
      <c r="J501" s="308"/>
      <c r="K501" s="273">
        <f t="shared" si="44"/>
        <v>0</v>
      </c>
      <c r="L501" s="348"/>
    </row>
    <row r="502" spans="1:12" ht="15.6" customHeight="1" x14ac:dyDescent="0.25">
      <c r="A502" s="944"/>
      <c r="B502" s="948">
        <v>4</v>
      </c>
      <c r="C502" s="948" t="s">
        <v>21</v>
      </c>
      <c r="D502" s="285"/>
      <c r="E502" s="285"/>
      <c r="F502" s="285"/>
      <c r="G502" s="285"/>
      <c r="H502" s="308"/>
      <c r="I502" s="330"/>
      <c r="J502" s="308"/>
      <c r="K502" s="273">
        <f t="shared" si="44"/>
        <v>0</v>
      </c>
      <c r="L502" s="348"/>
    </row>
    <row r="503" spans="1:12" ht="15.6" customHeight="1" x14ac:dyDescent="0.25">
      <c r="A503" s="944"/>
      <c r="B503" s="948">
        <v>5</v>
      </c>
      <c r="C503" s="948" t="s">
        <v>22</v>
      </c>
      <c r="D503" s="285"/>
      <c r="E503" s="285"/>
      <c r="F503" s="285"/>
      <c r="G503" s="285"/>
      <c r="H503" s="308"/>
      <c r="I503" s="330"/>
      <c r="J503" s="308"/>
      <c r="K503" s="273">
        <f t="shared" si="44"/>
        <v>0</v>
      </c>
      <c r="L503" s="348"/>
    </row>
    <row r="504" spans="1:12" ht="15.6" customHeight="1" x14ac:dyDescent="0.25">
      <c r="A504" s="944"/>
      <c r="B504" s="948">
        <v>6</v>
      </c>
      <c r="C504" s="948" t="s">
        <v>328</v>
      </c>
      <c r="D504" s="285"/>
      <c r="E504" s="285"/>
      <c r="F504" s="285"/>
      <c r="G504" s="285"/>
      <c r="H504" s="308"/>
      <c r="I504" s="330"/>
      <c r="J504" s="308"/>
      <c r="K504" s="273">
        <f t="shared" si="44"/>
        <v>0</v>
      </c>
      <c r="L504" s="348"/>
    </row>
    <row r="505" spans="1:12" ht="15.6" customHeight="1" x14ac:dyDescent="0.25">
      <c r="A505" s="932"/>
      <c r="B505" s="948">
        <v>7</v>
      </c>
      <c r="C505" s="950" t="s">
        <v>23</v>
      </c>
      <c r="D505" s="303"/>
      <c r="E505" s="303"/>
      <c r="F505" s="303"/>
      <c r="G505" s="303"/>
      <c r="H505" s="310"/>
      <c r="I505" s="335"/>
      <c r="J505" s="310"/>
      <c r="K505" s="273">
        <f t="shared" si="44"/>
        <v>0</v>
      </c>
      <c r="L505" s="348"/>
    </row>
    <row r="506" spans="1:12" ht="15.6" customHeight="1" x14ac:dyDescent="0.25">
      <c r="A506" s="932"/>
      <c r="B506" s="948">
        <v>8</v>
      </c>
      <c r="C506" s="950" t="s">
        <v>24</v>
      </c>
      <c r="D506" s="303"/>
      <c r="E506" s="303"/>
      <c r="F506" s="303"/>
      <c r="G506" s="303"/>
      <c r="H506" s="310"/>
      <c r="I506" s="335"/>
      <c r="J506" s="310"/>
      <c r="K506" s="273">
        <f t="shared" si="44"/>
        <v>0</v>
      </c>
      <c r="L506" s="348"/>
    </row>
    <row r="507" spans="1:12" ht="15.6" customHeight="1" x14ac:dyDescent="0.25">
      <c r="A507" s="947" t="s">
        <v>33</v>
      </c>
      <c r="B507" s="948">
        <v>9</v>
      </c>
      <c r="C507" s="948" t="s">
        <v>19</v>
      </c>
      <c r="D507" s="304" t="s">
        <v>33</v>
      </c>
      <c r="E507" s="304"/>
      <c r="F507" s="304"/>
      <c r="G507" s="304"/>
      <c r="H507" s="311"/>
      <c r="I507" s="336"/>
      <c r="J507" s="311"/>
      <c r="K507" s="273">
        <f t="shared" si="44"/>
        <v>0</v>
      </c>
      <c r="L507" s="348"/>
    </row>
    <row r="508" spans="1:12" ht="15.6" customHeight="1" x14ac:dyDescent="0.25">
      <c r="A508" s="944"/>
      <c r="B508" s="113" t="s">
        <v>41</v>
      </c>
      <c r="C508" s="128"/>
      <c r="D508" s="128"/>
      <c r="E508" s="128"/>
      <c r="F508" s="128"/>
      <c r="G508" s="128"/>
      <c r="H508" s="305"/>
      <c r="I508" s="131"/>
      <c r="J508" s="305"/>
      <c r="K508" s="16">
        <f>SUM(K499:K507)</f>
        <v>0</v>
      </c>
      <c r="L508" s="107"/>
    </row>
    <row r="509" spans="1:12" ht="7.9" customHeight="1" x14ac:dyDescent="0.25">
      <c r="A509" s="949"/>
      <c r="B509" s="38"/>
      <c r="C509" s="38"/>
      <c r="D509" s="38"/>
      <c r="E509" s="38"/>
      <c r="F509" s="38"/>
      <c r="G509" s="38"/>
      <c r="H509" s="61"/>
      <c r="I509" s="50"/>
      <c r="J509" s="61"/>
      <c r="K509" s="354"/>
      <c r="L509" s="359"/>
    </row>
    <row r="510" spans="1:12" ht="15.6" customHeight="1" x14ac:dyDescent="0.25">
      <c r="A510" s="949" t="s">
        <v>33</v>
      </c>
      <c r="B510" s="113" t="s">
        <v>40</v>
      </c>
      <c r="C510" s="128"/>
      <c r="D510" s="128"/>
      <c r="E510" s="128"/>
      <c r="F510" s="128"/>
      <c r="G510" s="128"/>
      <c r="H510" s="305"/>
      <c r="I510" s="131"/>
      <c r="J510" s="305"/>
      <c r="K510" s="16">
        <f>+K484+K487+K491+K497+K508</f>
        <v>0</v>
      </c>
      <c r="L510" s="107"/>
    </row>
    <row r="511" spans="1:12" ht="9" customHeight="1" x14ac:dyDescent="0.25">
      <c r="A511" s="949"/>
      <c r="B511" s="36"/>
      <c r="C511" s="36"/>
      <c r="D511" s="36"/>
      <c r="E511" s="36"/>
      <c r="F511" s="36"/>
      <c r="G511" s="36"/>
      <c r="H511" s="59"/>
      <c r="I511" s="19"/>
      <c r="J511" s="277"/>
      <c r="K511" s="10"/>
      <c r="L511" s="346"/>
    </row>
    <row r="512" spans="1:12" ht="15.6" customHeight="1" x14ac:dyDescent="0.25">
      <c r="A512" s="949"/>
      <c r="B512" s="114" t="s">
        <v>25</v>
      </c>
      <c r="C512" s="84"/>
      <c r="D512" s="85"/>
      <c r="E512" s="86" t="s">
        <v>26</v>
      </c>
      <c r="F512" s="136">
        <f>'Bdgt Yr 1'!F512</f>
        <v>0</v>
      </c>
      <c r="G512" s="22"/>
      <c r="H512" s="327" t="s">
        <v>39</v>
      </c>
      <c r="I512" s="337">
        <f>+K510-K506-K487-K497</f>
        <v>0</v>
      </c>
      <c r="J512" s="312"/>
      <c r="K512" s="356">
        <f>F512*I512</f>
        <v>0</v>
      </c>
      <c r="L512" s="348">
        <v>0</v>
      </c>
    </row>
    <row r="513" spans="1:12" ht="10.15" customHeight="1" x14ac:dyDescent="0.25">
      <c r="A513" s="43"/>
      <c r="B513" s="88"/>
      <c r="C513" s="88"/>
      <c r="D513" s="88"/>
      <c r="E513" s="88"/>
      <c r="F513" s="88"/>
      <c r="G513" s="88"/>
      <c r="H513" s="328"/>
      <c r="I513" s="24"/>
      <c r="J513" s="306"/>
      <c r="K513" s="23"/>
      <c r="L513" s="361"/>
    </row>
    <row r="514" spans="1:12" ht="15.6" customHeight="1" x14ac:dyDescent="0.25">
      <c r="A514" s="44"/>
      <c r="B514" s="113" t="s">
        <v>42</v>
      </c>
      <c r="C514" s="128"/>
      <c r="D514" s="128"/>
      <c r="E514" s="128"/>
      <c r="F514" s="128"/>
      <c r="G514" s="128"/>
      <c r="H514" s="305"/>
      <c r="I514" s="129"/>
      <c r="J514" s="313"/>
      <c r="K514" s="357">
        <f>+K510+K512</f>
        <v>0</v>
      </c>
      <c r="L514" s="26"/>
    </row>
    <row r="515" spans="1:12" ht="7.15" customHeight="1" x14ac:dyDescent="0.25">
      <c r="A515" s="43"/>
      <c r="B515" s="45"/>
      <c r="C515" s="45"/>
      <c r="D515" s="45"/>
      <c r="E515" s="45"/>
      <c r="F515" s="45"/>
      <c r="G515" s="45"/>
      <c r="H515" s="45"/>
      <c r="I515" s="40"/>
      <c r="J515" s="26"/>
      <c r="K515" s="360"/>
      <c r="L515" s="321"/>
    </row>
    <row r="516" spans="1:12" ht="16.899999999999999" customHeight="1" x14ac:dyDescent="0.25">
      <c r="A516" s="90"/>
      <c r="B516" s="91"/>
      <c r="C516" s="91"/>
      <c r="D516" s="91"/>
      <c r="E516" s="91"/>
      <c r="F516" s="91"/>
      <c r="G516" s="91"/>
      <c r="H516" s="91"/>
      <c r="I516" s="91"/>
      <c r="J516" s="314" t="s">
        <v>88</v>
      </c>
      <c r="K516" s="680">
        <f>+K514+L513</f>
        <v>0</v>
      </c>
      <c r="L516" s="667"/>
    </row>
    <row r="517" spans="1:12" ht="15.6" customHeight="1" x14ac:dyDescent="0.25">
      <c r="A517" s="683" t="s">
        <v>27</v>
      </c>
      <c r="B517" s="669" t="s">
        <v>33</v>
      </c>
      <c r="C517" s="670"/>
      <c r="D517" s="670"/>
      <c r="E517" s="670"/>
      <c r="F517" s="670"/>
      <c r="G517" s="670"/>
      <c r="H517" s="670"/>
      <c r="I517" s="670"/>
      <c r="J517" s="670"/>
      <c r="K517" s="670"/>
      <c r="L517" s="671"/>
    </row>
    <row r="518" spans="1:12" ht="26.45" customHeight="1" x14ac:dyDescent="0.25">
      <c r="A518" s="92"/>
      <c r="B518" s="672"/>
      <c r="C518" s="673"/>
      <c r="D518" s="673"/>
      <c r="E518" s="673"/>
      <c r="F518" s="673"/>
      <c r="G518" s="673"/>
      <c r="H518" s="673"/>
      <c r="I518" s="673"/>
      <c r="J518" s="673"/>
      <c r="K518" s="673"/>
      <c r="L518" s="682"/>
    </row>
    <row r="519" spans="1:12" ht="15.6" customHeight="1" x14ac:dyDescent="0.25"/>
    <row r="520" spans="1:12" ht="15.6" customHeight="1" x14ac:dyDescent="0.25"/>
    <row r="521" spans="1:12" ht="15.6" customHeight="1" x14ac:dyDescent="0.25"/>
    <row r="522" spans="1:12" ht="15.6" customHeight="1" x14ac:dyDescent="0.25"/>
    <row r="523" spans="1:12" ht="15.6" customHeight="1" x14ac:dyDescent="0.25"/>
    <row r="524" spans="1:12" ht="15.6" customHeight="1" x14ac:dyDescent="0.25"/>
    <row r="525" spans="1:12" ht="15.6" customHeight="1" x14ac:dyDescent="0.25"/>
    <row r="526" spans="1:12" ht="15.6" customHeight="1" x14ac:dyDescent="0.25"/>
    <row r="527" spans="1:12" ht="15.6" customHeight="1" x14ac:dyDescent="0.25"/>
    <row r="528" spans="1:12" ht="15.6" customHeight="1" x14ac:dyDescent="0.25"/>
    <row r="529" ht="15.6" customHeight="1" x14ac:dyDescent="0.25"/>
    <row r="530" ht="15.6" customHeight="1" x14ac:dyDescent="0.25"/>
    <row r="531" ht="15.6" customHeight="1" x14ac:dyDescent="0.25"/>
    <row r="532" ht="15.6" customHeight="1" x14ac:dyDescent="0.25"/>
    <row r="533" ht="15.6" customHeight="1" x14ac:dyDescent="0.25"/>
    <row r="534" ht="15.6" customHeight="1" x14ac:dyDescent="0.25"/>
    <row r="535" ht="15.6" customHeight="1" x14ac:dyDescent="0.25"/>
    <row r="536" ht="15.6" customHeight="1" x14ac:dyDescent="0.25"/>
    <row r="537" ht="15.6" customHeight="1" x14ac:dyDescent="0.25"/>
    <row r="538" ht="15.6" customHeight="1" x14ac:dyDescent="0.25"/>
    <row r="539" ht="15.6" customHeight="1" x14ac:dyDescent="0.25"/>
    <row r="540" ht="15.6" customHeight="1" x14ac:dyDescent="0.25"/>
    <row r="541" ht="15.6" customHeight="1" x14ac:dyDescent="0.25"/>
    <row r="542" ht="15.6" customHeight="1" x14ac:dyDescent="0.25"/>
    <row r="543" ht="15.6" customHeight="1" x14ac:dyDescent="0.25"/>
    <row r="544" ht="15.6" customHeight="1" x14ac:dyDescent="0.25"/>
    <row r="545" ht="15.6" customHeight="1" x14ac:dyDescent="0.25"/>
    <row r="546" ht="15.6" customHeight="1" x14ac:dyDescent="0.25"/>
    <row r="547" ht="15.6" customHeight="1" x14ac:dyDescent="0.25"/>
    <row r="548" ht="15.6" customHeight="1" x14ac:dyDescent="0.25"/>
    <row r="549" ht="15.6" customHeight="1" x14ac:dyDescent="0.25"/>
    <row r="550" ht="15.6" customHeight="1" x14ac:dyDescent="0.25"/>
    <row r="551" ht="15.6" customHeight="1" x14ac:dyDescent="0.25"/>
    <row r="552" ht="15.6" customHeight="1" x14ac:dyDescent="0.25"/>
    <row r="553" ht="15.6" customHeight="1" x14ac:dyDescent="0.25"/>
  </sheetData>
  <sheetProtection algorithmName="SHA-512" hashValue="Sbqks2VxM8hFfyQHB96OpSdzFdfSFY1M2KS1mfH2gFQTm/cIW8IzQ4fPu8sYU8tgjZRcgPy4jad0Iv64BoRqKQ==" saltValue="xBkCadmBYKfetKAuBQ3RDA==" spinCount="100000" sheet="1" objects="1" scenarios="1"/>
  <mergeCells count="318">
    <mergeCell ref="K1:L1"/>
    <mergeCell ref="D192:E193"/>
    <mergeCell ref="D461:E463"/>
    <mergeCell ref="D413:J413"/>
    <mergeCell ref="D414:J414"/>
    <mergeCell ref="A1:B1"/>
    <mergeCell ref="D1:F1"/>
    <mergeCell ref="G1:I1"/>
    <mergeCell ref="B367:C368"/>
    <mergeCell ref="D411:J411"/>
    <mergeCell ref="D412:J412"/>
    <mergeCell ref="D377:E377"/>
    <mergeCell ref="D389:E389"/>
    <mergeCell ref="D390:E390"/>
    <mergeCell ref="D355:E355"/>
    <mergeCell ref="D399:J399"/>
    <mergeCell ref="D402:J402"/>
    <mergeCell ref="D403:J403"/>
    <mergeCell ref="D405:J405"/>
    <mergeCell ref="D364:E364"/>
    <mergeCell ref="D366:E367"/>
    <mergeCell ref="D381:E381"/>
    <mergeCell ref="D387:E387"/>
    <mergeCell ref="D388:E388"/>
    <mergeCell ref="D477:E477"/>
    <mergeCell ref="D406:J406"/>
    <mergeCell ref="D407:J407"/>
    <mergeCell ref="D408:J408"/>
    <mergeCell ref="D409:J409"/>
    <mergeCell ref="D475:E475"/>
    <mergeCell ref="D471:E472"/>
    <mergeCell ref="D474:E474"/>
    <mergeCell ref="D415:J415"/>
    <mergeCell ref="D416:J416"/>
    <mergeCell ref="D468:E468"/>
    <mergeCell ref="D417:J417"/>
    <mergeCell ref="D418:J418"/>
    <mergeCell ref="D419:J419"/>
    <mergeCell ref="D420:J420"/>
    <mergeCell ref="D467:E467"/>
    <mergeCell ref="D451:E451"/>
    <mergeCell ref="D476:E476"/>
    <mergeCell ref="D464:E464"/>
    <mergeCell ref="D465:E465"/>
    <mergeCell ref="D443:E443"/>
    <mergeCell ref="D439:E439"/>
    <mergeCell ref="B447:C448"/>
    <mergeCell ref="D442:E442"/>
    <mergeCell ref="D441:E441"/>
    <mergeCell ref="D466:E466"/>
    <mergeCell ref="D458:E458"/>
    <mergeCell ref="D303:E303"/>
    <mergeCell ref="D312:J312"/>
    <mergeCell ref="D315:J315"/>
    <mergeCell ref="B454:C455"/>
    <mergeCell ref="G433:I433"/>
    <mergeCell ref="D356:E356"/>
    <mergeCell ref="D359:E360"/>
    <mergeCell ref="D374:E376"/>
    <mergeCell ref="D459:E459"/>
    <mergeCell ref="D457:E457"/>
    <mergeCell ref="D453:E454"/>
    <mergeCell ref="D450:E450"/>
    <mergeCell ref="D449:E449"/>
    <mergeCell ref="D384:E385"/>
    <mergeCell ref="D456:E456"/>
    <mergeCell ref="D328:J328"/>
    <mergeCell ref="D329:J329"/>
    <mergeCell ref="D330:J330"/>
    <mergeCell ref="D446:E447"/>
    <mergeCell ref="D353:E353"/>
    <mergeCell ref="D327:J327"/>
    <mergeCell ref="D440:E440"/>
    <mergeCell ref="D433:F433"/>
    <mergeCell ref="D229:J229"/>
    <mergeCell ref="D231:J231"/>
    <mergeCell ref="D232:J232"/>
    <mergeCell ref="G260:I260"/>
    <mergeCell ref="D261:E261"/>
    <mergeCell ref="D268:E268"/>
    <mergeCell ref="D269:E269"/>
    <mergeCell ref="D233:J233"/>
    <mergeCell ref="D234:J234"/>
    <mergeCell ref="D235:J235"/>
    <mergeCell ref="D237:J237"/>
    <mergeCell ref="D272:E273"/>
    <mergeCell ref="D275:E275"/>
    <mergeCell ref="B260:F260"/>
    <mergeCell ref="D245:J245"/>
    <mergeCell ref="D246:J246"/>
    <mergeCell ref="D277:E277"/>
    <mergeCell ref="D378:E378"/>
    <mergeCell ref="G347:I347"/>
    <mergeCell ref="D326:J326"/>
    <mergeCell ref="D190:E190"/>
    <mergeCell ref="D198:E198"/>
    <mergeCell ref="D199:E199"/>
    <mergeCell ref="D195:E195"/>
    <mergeCell ref="D196:E196"/>
    <mergeCell ref="D197:E197"/>
    <mergeCell ref="D200:E202"/>
    <mergeCell ref="D286:E286"/>
    <mergeCell ref="D438:E438"/>
    <mergeCell ref="D348:E348"/>
    <mergeCell ref="D333:J333"/>
    <mergeCell ref="D352:E352"/>
    <mergeCell ref="D241:J241"/>
    <mergeCell ref="D242:J242"/>
    <mergeCell ref="D243:J243"/>
    <mergeCell ref="D244:J244"/>
    <mergeCell ref="D204:E204"/>
    <mergeCell ref="B347:F347"/>
    <mergeCell ref="D203:E203"/>
    <mergeCell ref="D216:E216"/>
    <mergeCell ref="D225:J225"/>
    <mergeCell ref="D228:J228"/>
    <mergeCell ref="D207:E207"/>
    <mergeCell ref="D210:E211"/>
    <mergeCell ref="D213:E213"/>
    <mergeCell ref="D214:E214"/>
    <mergeCell ref="D215:E215"/>
    <mergeCell ref="D320:J320"/>
    <mergeCell ref="D321:J321"/>
    <mergeCell ref="D322:J322"/>
    <mergeCell ref="D284:E284"/>
    <mergeCell ref="D285:E285"/>
    <mergeCell ref="D279:E280"/>
    <mergeCell ref="D185:E186"/>
    <mergeCell ref="B186:C187"/>
    <mergeCell ref="K433:L433"/>
    <mergeCell ref="B193:C194"/>
    <mergeCell ref="D238:J238"/>
    <mergeCell ref="D239:J239"/>
    <mergeCell ref="D240:J240"/>
    <mergeCell ref="A434:A435"/>
    <mergeCell ref="B434:G435"/>
    <mergeCell ref="J434:J435"/>
    <mergeCell ref="K434:L435"/>
    <mergeCell ref="A433:B433"/>
    <mergeCell ref="B261:C261"/>
    <mergeCell ref="D354:E354"/>
    <mergeCell ref="D276:E276"/>
    <mergeCell ref="D316:J316"/>
    <mergeCell ref="D318:J318"/>
    <mergeCell ref="K254:L254"/>
    <mergeCell ref="B255:L256"/>
    <mergeCell ref="A259:B259"/>
    <mergeCell ref="D259:F259"/>
    <mergeCell ref="G259:I259"/>
    <mergeCell ref="D188:E188"/>
    <mergeCell ref="D189:E189"/>
    <mergeCell ref="D180:E180"/>
    <mergeCell ref="B169:L170"/>
    <mergeCell ref="K172:L172"/>
    <mergeCell ref="K168:L168"/>
    <mergeCell ref="A172:B172"/>
    <mergeCell ref="D172:F172"/>
    <mergeCell ref="A175:A176"/>
    <mergeCell ref="D175:E175"/>
    <mergeCell ref="D177:E177"/>
    <mergeCell ref="D102:E102"/>
    <mergeCell ref="D110:E110"/>
    <mergeCell ref="A89:A90"/>
    <mergeCell ref="D89:E89"/>
    <mergeCell ref="D91:E91"/>
    <mergeCell ref="D92:E92"/>
    <mergeCell ref="D93:E93"/>
    <mergeCell ref="D104:E104"/>
    <mergeCell ref="D103:E103"/>
    <mergeCell ref="B107:C108"/>
    <mergeCell ref="D109:E109"/>
    <mergeCell ref="D32:E32"/>
    <mergeCell ref="D29:E31"/>
    <mergeCell ref="D18:E18"/>
    <mergeCell ref="D24:E24"/>
    <mergeCell ref="D27:E27"/>
    <mergeCell ref="D70:J70"/>
    <mergeCell ref="D71:J71"/>
    <mergeCell ref="D72:J72"/>
    <mergeCell ref="D75:J75"/>
    <mergeCell ref="D74:J74"/>
    <mergeCell ref="D62:J62"/>
    <mergeCell ref="D63:J63"/>
    <mergeCell ref="D64:J64"/>
    <mergeCell ref="D66:J66"/>
    <mergeCell ref="D67:J67"/>
    <mergeCell ref="D44:E44"/>
    <mergeCell ref="D57:J57"/>
    <mergeCell ref="D58:J58"/>
    <mergeCell ref="D60:J60"/>
    <mergeCell ref="D61:J61"/>
    <mergeCell ref="D45:E45"/>
    <mergeCell ref="D54:J54"/>
    <mergeCell ref="D14:E15"/>
    <mergeCell ref="B15:C16"/>
    <mergeCell ref="D7:E7"/>
    <mergeCell ref="D8:E8"/>
    <mergeCell ref="D3:E3"/>
    <mergeCell ref="D17:E17"/>
    <mergeCell ref="D19:E19"/>
    <mergeCell ref="D21:E22"/>
    <mergeCell ref="D28:E28"/>
    <mergeCell ref="G2:I2"/>
    <mergeCell ref="B2:F2"/>
    <mergeCell ref="B87:C87"/>
    <mergeCell ref="D68:J68"/>
    <mergeCell ref="D69:J69"/>
    <mergeCell ref="D73:J73"/>
    <mergeCell ref="G87:I87"/>
    <mergeCell ref="A86:B86"/>
    <mergeCell ref="D86:F86"/>
    <mergeCell ref="G86:I86"/>
    <mergeCell ref="D42:E42"/>
    <mergeCell ref="D43:E43"/>
    <mergeCell ref="B22:C23"/>
    <mergeCell ref="D10:E10"/>
    <mergeCell ref="D11:E11"/>
    <mergeCell ref="D25:E25"/>
    <mergeCell ref="D26:E26"/>
    <mergeCell ref="D36:E36"/>
    <mergeCell ref="D39:E40"/>
    <mergeCell ref="D33:E33"/>
    <mergeCell ref="A4:A5"/>
    <mergeCell ref="D4:E4"/>
    <mergeCell ref="D6:E6"/>
    <mergeCell ref="D9:E9"/>
    <mergeCell ref="K83:L83"/>
    <mergeCell ref="B84:L85"/>
    <mergeCell ref="D99:E100"/>
    <mergeCell ref="B100:C101"/>
    <mergeCell ref="K86:L86"/>
    <mergeCell ref="D88:E88"/>
    <mergeCell ref="D96:E96"/>
    <mergeCell ref="D94:E94"/>
    <mergeCell ref="D95:E95"/>
    <mergeCell ref="D112:E112"/>
    <mergeCell ref="D106:E107"/>
    <mergeCell ref="D113:E113"/>
    <mergeCell ref="D111:E111"/>
    <mergeCell ref="D114:E116"/>
    <mergeCell ref="D118:E118"/>
    <mergeCell ref="D178:E178"/>
    <mergeCell ref="D128:E128"/>
    <mergeCell ref="D124:E125"/>
    <mergeCell ref="D127:E127"/>
    <mergeCell ref="D153:J153"/>
    <mergeCell ref="D145:J145"/>
    <mergeCell ref="G172:I172"/>
    <mergeCell ref="D149:J149"/>
    <mergeCell ref="D151:J151"/>
    <mergeCell ref="D154:J154"/>
    <mergeCell ref="D143:J143"/>
    <mergeCell ref="G173:I173"/>
    <mergeCell ref="D152:J152"/>
    <mergeCell ref="D174:E174"/>
    <mergeCell ref="B173:F173"/>
    <mergeCell ref="B174:C174"/>
    <mergeCell ref="D160:J160"/>
    <mergeCell ref="D331:J331"/>
    <mergeCell ref="D332:J332"/>
    <mergeCell ref="B273:C274"/>
    <mergeCell ref="B280:C281"/>
    <mergeCell ref="D287:E289"/>
    <mergeCell ref="D282:E282"/>
    <mergeCell ref="D283:E283"/>
    <mergeCell ref="D117:E117"/>
    <mergeCell ref="D159:J159"/>
    <mergeCell ref="D148:J148"/>
    <mergeCell ref="D121:E121"/>
    <mergeCell ref="D129:E129"/>
    <mergeCell ref="D156:J156"/>
    <mergeCell ref="D157:J157"/>
    <mergeCell ref="D158:J158"/>
    <mergeCell ref="D146:J146"/>
    <mergeCell ref="D147:J147"/>
    <mergeCell ref="D181:E181"/>
    <mergeCell ref="D182:E182"/>
    <mergeCell ref="D155:J155"/>
    <mergeCell ref="D130:E130"/>
    <mergeCell ref="D139:J139"/>
    <mergeCell ref="D142:J142"/>
    <mergeCell ref="D179:E179"/>
    <mergeCell ref="K259:L259"/>
    <mergeCell ref="A262:A263"/>
    <mergeCell ref="D262:E262"/>
    <mergeCell ref="D264:E264"/>
    <mergeCell ref="D265:E265"/>
    <mergeCell ref="D266:E266"/>
    <mergeCell ref="D267:E267"/>
    <mergeCell ref="D324:J324"/>
    <mergeCell ref="D325:J325"/>
    <mergeCell ref="D300:E300"/>
    <mergeCell ref="D301:E301"/>
    <mergeCell ref="D302:E302"/>
    <mergeCell ref="D290:E290"/>
    <mergeCell ref="D291:E291"/>
    <mergeCell ref="D297:E298"/>
    <mergeCell ref="D319:J319"/>
    <mergeCell ref="D294:E294"/>
    <mergeCell ref="K341:L341"/>
    <mergeCell ref="B342:L343"/>
    <mergeCell ref="A346:B346"/>
    <mergeCell ref="D346:F346"/>
    <mergeCell ref="G346:I346"/>
    <mergeCell ref="K346:L346"/>
    <mergeCell ref="A349:A350"/>
    <mergeCell ref="D349:E349"/>
    <mergeCell ref="D351:E351"/>
    <mergeCell ref="K428:L428"/>
    <mergeCell ref="B429:L430"/>
    <mergeCell ref="B360:C361"/>
    <mergeCell ref="D362:E362"/>
    <mergeCell ref="D363:E363"/>
    <mergeCell ref="D369:E369"/>
    <mergeCell ref="D370:E370"/>
    <mergeCell ref="D373:E373"/>
    <mergeCell ref="D371:E371"/>
    <mergeCell ref="D372:E372"/>
  </mergeCells>
  <printOptions horizontalCentered="1" verticalCentered="1"/>
  <pageMargins left="0.35" right="0.17" top="0.17" bottom="0.17" header="0.17" footer="0.17"/>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93" zoomScaleNormal="93" workbookViewId="0">
      <selection activeCell="C16" sqref="C16:D16"/>
    </sheetView>
  </sheetViews>
  <sheetFormatPr defaultColWidth="8.7109375" defaultRowHeight="14.25" x14ac:dyDescent="0.2"/>
  <cols>
    <col min="1" max="1" width="2.7109375" style="496" customWidth="1"/>
    <col min="2" max="2" width="5.7109375" style="496" customWidth="1"/>
    <col min="3" max="3" width="14.28515625" style="496" customWidth="1"/>
    <col min="4" max="4" width="4.42578125" style="496" customWidth="1"/>
    <col min="5" max="5" width="5" style="496" customWidth="1"/>
    <col min="6" max="6" width="7" style="496" customWidth="1"/>
    <col min="7" max="7" width="11.28515625" style="496" customWidth="1"/>
    <col min="8" max="8" width="6.28515625" style="496" customWidth="1"/>
    <col min="9" max="9" width="3.7109375" style="496" customWidth="1"/>
    <col min="10" max="10" width="9.42578125" style="496" customWidth="1"/>
    <col min="11" max="11" width="3" style="496" customWidth="1"/>
    <col min="12" max="12" width="8.140625" style="496" customWidth="1"/>
    <col min="13" max="13" width="11.5703125" style="496" customWidth="1"/>
    <col min="14" max="14" width="4.7109375" style="496" customWidth="1"/>
    <col min="15" max="15" width="7.7109375" style="496" customWidth="1"/>
    <col min="16" max="16" width="11.5703125" style="496" customWidth="1"/>
    <col min="17" max="17" width="13.28515625" style="496" customWidth="1"/>
    <col min="18" max="18" width="11.28515625" style="496" customWidth="1"/>
    <col min="19" max="19" width="9.5703125" style="496" customWidth="1"/>
    <col min="20" max="20" width="9.28515625" style="496" customWidth="1"/>
    <col min="21" max="21" width="16.42578125" style="496" customWidth="1"/>
    <col min="22" max="16384" width="8.7109375" style="496"/>
  </cols>
  <sheetData>
    <row r="1" spans="1:21" ht="15" thickBot="1" x14ac:dyDescent="0.25"/>
    <row r="2" spans="1:21" ht="5.0999999999999996" customHeight="1" thickBot="1" x14ac:dyDescent="0.25">
      <c r="B2" s="552"/>
      <c r="C2" s="553"/>
      <c r="D2" s="553"/>
      <c r="E2" s="553"/>
      <c r="F2" s="553"/>
      <c r="G2" s="553"/>
      <c r="H2" s="553"/>
      <c r="I2" s="553"/>
      <c r="J2" s="553"/>
      <c r="K2" s="553"/>
      <c r="L2" s="553"/>
      <c r="M2" s="553"/>
      <c r="N2" s="553"/>
      <c r="O2" s="553"/>
      <c r="P2" s="553"/>
      <c r="Q2" s="553"/>
      <c r="R2" s="554"/>
      <c r="S2" s="506"/>
    </row>
    <row r="3" spans="1:21" ht="15" hidden="1" thickBot="1" x14ac:dyDescent="0.25">
      <c r="B3" s="501"/>
      <c r="C3" s="502"/>
      <c r="D3" s="502"/>
      <c r="E3" s="502"/>
      <c r="F3" s="502"/>
      <c r="G3" s="502"/>
      <c r="H3" s="502"/>
      <c r="I3" s="502"/>
      <c r="J3" s="502"/>
      <c r="K3" s="502"/>
      <c r="L3" s="502"/>
      <c r="M3" s="502"/>
      <c r="N3" s="502"/>
      <c r="O3" s="502"/>
      <c r="P3" s="502"/>
      <c r="Q3" s="502"/>
      <c r="R3" s="503"/>
      <c r="S3" s="506"/>
    </row>
    <row r="4" spans="1:21" ht="15" hidden="1" thickBot="1" x14ac:dyDescent="0.25">
      <c r="B4" s="1412" t="s">
        <v>497</v>
      </c>
      <c r="C4" s="1413"/>
      <c r="D4" s="1414"/>
      <c r="E4" s="1415" t="s">
        <v>498</v>
      </c>
      <c r="F4" s="1413"/>
      <c r="G4" s="1413"/>
      <c r="H4" s="1413"/>
      <c r="I4" s="1414"/>
      <c r="J4" s="922"/>
      <c r="K4" s="1415" t="s">
        <v>2</v>
      </c>
      <c r="L4" s="1413"/>
      <c r="M4" s="1413"/>
      <c r="N4" s="502"/>
      <c r="O4" s="502"/>
      <c r="P4" s="502"/>
      <c r="Q4" s="502"/>
      <c r="R4" s="503"/>
      <c r="S4" s="506"/>
    </row>
    <row r="5" spans="1:21" ht="15" thickBot="1" x14ac:dyDescent="0.25">
      <c r="B5" s="555"/>
      <c r="C5" s="923"/>
      <c r="D5" s="923"/>
      <c r="E5" s="923"/>
      <c r="F5" s="923"/>
      <c r="G5" s="923"/>
      <c r="H5" s="923"/>
      <c r="I5" s="923"/>
      <c r="J5" s="923"/>
      <c r="K5" s="923"/>
      <c r="L5" s="923"/>
      <c r="M5" s="923"/>
      <c r="N5" s="551"/>
      <c r="O5" s="1421" t="s">
        <v>499</v>
      </c>
      <c r="P5" s="1422"/>
      <c r="Q5" s="1423"/>
      <c r="R5" s="557"/>
      <c r="S5" s="506"/>
    </row>
    <row r="6" spans="1:21" x14ac:dyDescent="0.2">
      <c r="B6" s="1424" t="s">
        <v>500</v>
      </c>
      <c r="C6" s="1425"/>
      <c r="D6" s="1425"/>
      <c r="E6" s="1425"/>
      <c r="F6" s="1425"/>
      <c r="G6" s="1425"/>
      <c r="H6" s="1425"/>
      <c r="I6" s="1425"/>
      <c r="J6" s="1425"/>
      <c r="K6" s="1425"/>
      <c r="L6" s="1425"/>
      <c r="M6" s="1425"/>
      <c r="N6" s="1425"/>
      <c r="O6" s="1426"/>
      <c r="P6" s="1426"/>
      <c r="Q6" s="1426"/>
      <c r="R6" s="557"/>
      <c r="S6" s="506"/>
    </row>
    <row r="7" spans="1:21" ht="5.0999999999999996" customHeight="1" thickBot="1" x14ac:dyDescent="0.25">
      <c r="B7" s="556"/>
      <c r="C7" s="551"/>
      <c r="D7" s="551"/>
      <c r="E7" s="551"/>
      <c r="F7" s="551"/>
      <c r="G7" s="551"/>
      <c r="H7" s="551"/>
      <c r="I7" s="551"/>
      <c r="J7" s="551"/>
      <c r="K7" s="551"/>
      <c r="L7" s="551"/>
      <c r="M7" s="551"/>
      <c r="N7" s="551"/>
      <c r="O7" s="551"/>
      <c r="P7" s="551"/>
      <c r="Q7" s="551"/>
      <c r="R7" s="557"/>
      <c r="S7" s="506"/>
    </row>
    <row r="8" spans="1:21" ht="12" customHeight="1" thickBot="1" x14ac:dyDescent="0.25">
      <c r="A8" s="519"/>
      <c r="B8" s="556"/>
      <c r="C8" s="562">
        <v>19.5</v>
      </c>
      <c r="D8" s="562" t="s">
        <v>501</v>
      </c>
      <c r="E8" s="563"/>
      <c r="F8" s="564">
        <v>19.5</v>
      </c>
      <c r="G8" s="562" t="s">
        <v>501</v>
      </c>
      <c r="H8" s="562"/>
      <c r="I8" s="562"/>
      <c r="J8" s="562"/>
      <c r="K8" s="1416">
        <v>13</v>
      </c>
      <c r="L8" s="1416"/>
      <c r="M8" s="562" t="s">
        <v>501</v>
      </c>
      <c r="N8" s="550"/>
      <c r="O8" s="1419" t="s">
        <v>502</v>
      </c>
      <c r="P8" s="1420"/>
      <c r="Q8" s="550"/>
      <c r="R8" s="557"/>
      <c r="S8" s="506"/>
    </row>
    <row r="9" spans="1:21" ht="14.45" customHeight="1" x14ac:dyDescent="0.2">
      <c r="B9" s="1438" t="s">
        <v>503</v>
      </c>
      <c r="C9" s="1439"/>
      <c r="D9" s="1439"/>
      <c r="E9" s="1440"/>
      <c r="F9" s="1450" t="s">
        <v>504</v>
      </c>
      <c r="G9" s="1439"/>
      <c r="H9" s="1439"/>
      <c r="I9" s="1439"/>
      <c r="J9" s="1440"/>
      <c r="K9" s="1410" t="s">
        <v>505</v>
      </c>
      <c r="L9" s="1411"/>
      <c r="M9" s="1411"/>
      <c r="N9" s="551"/>
      <c r="O9" s="551"/>
      <c r="P9" s="551"/>
      <c r="Q9" s="551"/>
      <c r="R9" s="557"/>
      <c r="S9" s="506"/>
    </row>
    <row r="10" spans="1:21" s="536" customFormat="1" ht="21.6" customHeight="1" x14ac:dyDescent="0.25">
      <c r="B10" s="1433" t="s">
        <v>506</v>
      </c>
      <c r="C10" s="1434"/>
      <c r="D10" s="1434"/>
      <c r="E10" s="1434"/>
      <c r="F10" s="1434"/>
      <c r="G10" s="1434"/>
      <c r="H10" s="1434"/>
      <c r="I10" s="1434"/>
      <c r="J10" s="1435"/>
      <c r="K10" s="1436" t="s">
        <v>507</v>
      </c>
      <c r="L10" s="1437"/>
      <c r="M10" s="1437"/>
      <c r="N10" s="1437"/>
      <c r="O10" s="524"/>
      <c r="P10" s="524"/>
      <c r="Q10" s="524"/>
      <c r="R10" s="558"/>
      <c r="S10" s="579"/>
    </row>
    <row r="11" spans="1:21" ht="13.15" customHeight="1" x14ac:dyDescent="0.2">
      <c r="B11" s="1427" t="s">
        <v>508</v>
      </c>
      <c r="C11" s="1428"/>
      <c r="D11" s="1428"/>
      <c r="E11" s="1428"/>
      <c r="F11" s="1428"/>
      <c r="G11" s="1428"/>
      <c r="H11" s="1428"/>
      <c r="I11" s="1428"/>
      <c r="J11" s="1429"/>
      <c r="K11" s="1430" t="s">
        <v>509</v>
      </c>
      <c r="L11" s="1431"/>
      <c r="M11" s="1431"/>
      <c r="N11" s="1432"/>
      <c r="O11" s="551"/>
      <c r="P11" s="551"/>
      <c r="Q11" s="551"/>
      <c r="R11" s="557"/>
      <c r="S11" s="506"/>
    </row>
    <row r="12" spans="1:21" ht="3.6" customHeight="1" thickBot="1" x14ac:dyDescent="0.25">
      <c r="B12" s="559"/>
      <c r="C12" s="560"/>
      <c r="D12" s="560"/>
      <c r="E12" s="560"/>
      <c r="F12" s="560"/>
      <c r="G12" s="560"/>
      <c r="H12" s="560"/>
      <c r="I12" s="560"/>
      <c r="J12" s="560"/>
      <c r="K12" s="560"/>
      <c r="L12" s="560"/>
      <c r="M12" s="560"/>
      <c r="N12" s="560"/>
      <c r="O12" s="560"/>
      <c r="P12" s="560"/>
      <c r="Q12" s="560"/>
      <c r="R12" s="561"/>
      <c r="S12" s="506"/>
    </row>
    <row r="13" spans="1:21" s="497" customFormat="1" ht="7.15" customHeight="1" thickBot="1" x14ac:dyDescent="0.25"/>
    <row r="14" spans="1:21" s="497" customFormat="1" ht="3" customHeight="1" x14ac:dyDescent="0.2">
      <c r="B14" s="498"/>
      <c r="C14" s="499"/>
      <c r="D14" s="499"/>
      <c r="E14" s="499"/>
      <c r="F14" s="499"/>
      <c r="G14" s="499"/>
      <c r="H14" s="499"/>
      <c r="I14" s="499"/>
      <c r="J14" s="499"/>
      <c r="K14" s="499"/>
      <c r="L14" s="499"/>
      <c r="M14" s="499"/>
      <c r="N14" s="499"/>
      <c r="O14" s="499"/>
      <c r="P14" s="499"/>
      <c r="Q14" s="499"/>
      <c r="R14" s="500"/>
    </row>
    <row r="15" spans="1:21" ht="15" customHeight="1" thickBot="1" x14ac:dyDescent="0.25">
      <c r="B15" s="1441" t="s">
        <v>510</v>
      </c>
      <c r="C15" s="1442"/>
      <c r="D15" s="1442"/>
      <c r="E15" s="1442"/>
      <c r="F15" s="511"/>
      <c r="G15" s="502"/>
      <c r="H15" s="502"/>
      <c r="I15" s="502"/>
      <c r="J15" s="502"/>
      <c r="K15" s="502"/>
      <c r="L15" s="1443" t="s">
        <v>511</v>
      </c>
      <c r="M15" s="1443"/>
      <c r="N15" s="502"/>
      <c r="O15" s="502"/>
      <c r="P15" s="502"/>
      <c r="Q15" s="502"/>
      <c r="R15" s="503"/>
      <c r="S15" s="497"/>
      <c r="T15" s="497"/>
      <c r="U15" s="497"/>
    </row>
    <row r="16" spans="1:21" ht="15" customHeight="1" thickBot="1" x14ac:dyDescent="0.25">
      <c r="B16" s="597" t="s">
        <v>512</v>
      </c>
      <c r="C16" s="1444">
        <v>0</v>
      </c>
      <c r="D16" s="1445"/>
      <c r="E16" s="502"/>
      <c r="F16" s="502"/>
      <c r="G16" s="502"/>
      <c r="H16" s="502"/>
      <c r="I16" s="504"/>
      <c r="J16" s="504"/>
      <c r="K16" s="526" t="s">
        <v>513</v>
      </c>
      <c r="L16" s="1446">
        <f>C16/9</f>
        <v>0</v>
      </c>
      <c r="M16" s="1447"/>
      <c r="N16" s="535" t="s">
        <v>514</v>
      </c>
      <c r="O16" s="502"/>
      <c r="P16" s="502"/>
      <c r="Q16" s="502"/>
      <c r="R16" s="503"/>
      <c r="S16" s="497"/>
      <c r="T16" s="497"/>
      <c r="U16" s="497"/>
    </row>
    <row r="17" spans="2:23" s="497" customFormat="1" ht="8.1" customHeight="1" thickBot="1" x14ac:dyDescent="0.25">
      <c r="B17" s="505"/>
      <c r="C17" s="506"/>
      <c r="D17" s="506"/>
      <c r="E17" s="506"/>
      <c r="F17" s="507"/>
      <c r="G17" s="507"/>
      <c r="H17" s="506"/>
      <c r="I17" s="506"/>
      <c r="J17" s="506"/>
      <c r="K17" s="508"/>
      <c r="L17" s="530"/>
      <c r="M17" s="507"/>
      <c r="N17" s="507"/>
      <c r="O17" s="509"/>
      <c r="P17" s="509"/>
      <c r="Q17" s="506"/>
      <c r="R17" s="510"/>
    </row>
    <row r="18" spans="2:23" s="497" customFormat="1" ht="15" customHeight="1" thickBot="1" x14ac:dyDescent="0.25">
      <c r="B18" s="596" t="s">
        <v>515</v>
      </c>
      <c r="C18" s="1448">
        <v>0</v>
      </c>
      <c r="D18" s="1449"/>
      <c r="E18" s="565" t="s">
        <v>516</v>
      </c>
      <c r="F18" s="506"/>
      <c r="G18" s="507"/>
      <c r="H18" s="506"/>
      <c r="I18" s="506"/>
      <c r="J18" s="506"/>
      <c r="K18" s="508"/>
      <c r="L18" s="530"/>
      <c r="M18" s="507"/>
      <c r="N18" s="507"/>
      <c r="O18" s="529" t="s">
        <v>517</v>
      </c>
      <c r="P18" s="591">
        <f>-P20-P22+100%</f>
        <v>0.95430000000000004</v>
      </c>
      <c r="Q18" s="583">
        <f>C16*P18</f>
        <v>0</v>
      </c>
      <c r="R18" s="570" t="e">
        <f>Q18/Q30</f>
        <v>#DIV/0!</v>
      </c>
    </row>
    <row r="19" spans="2:23" s="497" customFormat="1" ht="7.15" customHeight="1" thickBot="1" x14ac:dyDescent="0.25">
      <c r="B19" s="505"/>
      <c r="C19" s="506"/>
      <c r="D19" s="506"/>
      <c r="E19" s="506"/>
      <c r="F19" s="507"/>
      <c r="G19" s="507"/>
      <c r="H19" s="506"/>
      <c r="I19" s="506"/>
      <c r="J19" s="506"/>
      <c r="K19" s="508"/>
      <c r="L19" s="530"/>
      <c r="M19" s="507"/>
      <c r="N19" s="507"/>
      <c r="O19" s="509"/>
      <c r="P19" s="542" t="s">
        <v>33</v>
      </c>
      <c r="Q19" s="573"/>
      <c r="R19" s="571"/>
    </row>
    <row r="20" spans="2:23" s="497" customFormat="1" ht="15" customHeight="1" thickBot="1" x14ac:dyDescent="0.25">
      <c r="B20" s="505"/>
      <c r="C20" s="578" t="e">
        <f>C18/C16*1560</f>
        <v>#DIV/0!</v>
      </c>
      <c r="D20" s="509" t="s">
        <v>518</v>
      </c>
      <c r="E20" s="506"/>
      <c r="F20" s="507"/>
      <c r="G20" s="506"/>
      <c r="H20" s="506"/>
      <c r="I20" s="506"/>
      <c r="J20" s="506"/>
      <c r="K20" s="508"/>
      <c r="L20" s="530"/>
      <c r="M20" s="507"/>
      <c r="N20" s="507"/>
      <c r="O20" s="529" t="s">
        <v>519</v>
      </c>
      <c r="P20" s="582">
        <v>4.5699999999999998E-2</v>
      </c>
      <c r="Q20" s="583">
        <f>C16*P20</f>
        <v>0</v>
      </c>
      <c r="R20" s="570" t="e">
        <f>Q20/Q30</f>
        <v>#DIV/0!</v>
      </c>
    </row>
    <row r="21" spans="2:23" s="497" customFormat="1" ht="7.15" customHeight="1" thickBot="1" x14ac:dyDescent="0.25">
      <c r="B21" s="505"/>
      <c r="C21" s="506"/>
      <c r="D21" s="506"/>
      <c r="E21" s="506"/>
      <c r="F21" s="507"/>
      <c r="G21" s="506"/>
      <c r="H21" s="506"/>
      <c r="I21" s="506"/>
      <c r="J21" s="506"/>
      <c r="K21" s="508"/>
      <c r="L21" s="530"/>
      <c r="M21" s="507"/>
      <c r="N21" s="507"/>
      <c r="O21" s="529"/>
      <c r="P21" s="543" t="s">
        <v>33</v>
      </c>
      <c r="Q21" s="574"/>
      <c r="R21" s="571"/>
    </row>
    <row r="22" spans="2:23" s="497" customFormat="1" ht="15" customHeight="1" thickBot="1" x14ac:dyDescent="0.25">
      <c r="B22" s="505"/>
      <c r="C22" s="567" t="e">
        <f>C20/1560</f>
        <v>#DIV/0!</v>
      </c>
      <c r="D22" s="509" t="s">
        <v>630</v>
      </c>
      <c r="E22" s="506"/>
      <c r="F22" s="507"/>
      <c r="G22" s="506"/>
      <c r="H22" s="506"/>
      <c r="I22" s="506"/>
      <c r="J22" s="506"/>
      <c r="K22" s="508"/>
      <c r="L22" s="530"/>
      <c r="M22" s="507"/>
      <c r="N22" s="507"/>
      <c r="O22" s="529" t="s">
        <v>520</v>
      </c>
      <c r="P22" s="582">
        <v>0</v>
      </c>
      <c r="Q22" s="583">
        <f>C16*P22</f>
        <v>0</v>
      </c>
      <c r="R22" s="570" t="e">
        <f>Q22/Q30</f>
        <v>#DIV/0!</v>
      </c>
    </row>
    <row r="23" spans="2:23" s="497" customFormat="1" ht="6.6" customHeight="1" thickBot="1" x14ac:dyDescent="0.25">
      <c r="B23" s="505"/>
      <c r="C23" s="506"/>
      <c r="D23" s="506"/>
      <c r="E23" s="506"/>
      <c r="F23" s="507"/>
      <c r="G23" s="506"/>
      <c r="H23" s="506"/>
      <c r="I23" s="506"/>
      <c r="J23" s="506"/>
      <c r="K23" s="508"/>
      <c r="L23" s="530"/>
      <c r="M23" s="507"/>
      <c r="N23" s="507"/>
      <c r="O23" s="529"/>
      <c r="P23" s="569" t="s">
        <v>33</v>
      </c>
      <c r="Q23" s="574"/>
      <c r="R23" s="571"/>
    </row>
    <row r="24" spans="2:23" s="497" customFormat="1" ht="15.6" customHeight="1" thickBot="1" x14ac:dyDescent="0.25">
      <c r="B24" s="505"/>
      <c r="C24" s="931" t="e">
        <f>C20/M28</f>
        <v>#DIV/0!</v>
      </c>
      <c r="D24" s="509" t="s">
        <v>521</v>
      </c>
      <c r="E24" s="506"/>
      <c r="F24" s="507"/>
      <c r="G24" s="506"/>
      <c r="H24" s="506"/>
      <c r="I24" s="506"/>
      <c r="J24" s="506"/>
      <c r="K24" s="508"/>
      <c r="L24" s="530"/>
      <c r="M24" s="507"/>
      <c r="N24" s="507"/>
      <c r="O24" s="529" t="s">
        <v>522</v>
      </c>
      <c r="P24" s="582">
        <v>0</v>
      </c>
      <c r="Q24" s="585">
        <f>C16*P24</f>
        <v>0</v>
      </c>
      <c r="R24" s="570" t="e">
        <f>Q24/Q30</f>
        <v>#DIV/0!</v>
      </c>
    </row>
    <row r="25" spans="2:23" s="497" customFormat="1" ht="6.6" customHeight="1" thickBot="1" x14ac:dyDescent="0.25">
      <c r="B25" s="505"/>
      <c r="C25" s="506"/>
      <c r="D25" s="506"/>
      <c r="E25" s="506"/>
      <c r="F25" s="507"/>
      <c r="G25" s="506"/>
      <c r="H25" s="506"/>
      <c r="I25" s="506"/>
      <c r="J25" s="506"/>
      <c r="K25" s="508"/>
      <c r="L25" s="530"/>
      <c r="M25" s="507"/>
      <c r="N25" s="507"/>
      <c r="O25" s="529"/>
      <c r="P25" s="534"/>
      <c r="Q25" s="574"/>
      <c r="R25" s="571"/>
    </row>
    <row r="26" spans="2:23" s="497" customFormat="1" ht="15" customHeight="1" thickBot="1" x14ac:dyDescent="0.25">
      <c r="B26" s="595" t="s">
        <v>523</v>
      </c>
      <c r="C26" s="581">
        <v>0</v>
      </c>
      <c r="D26" s="509" t="s">
        <v>524</v>
      </c>
      <c r="E26" s="506"/>
      <c r="F26" s="507"/>
      <c r="G26" s="507"/>
      <c r="H26" s="506"/>
      <c r="I26" s="506"/>
      <c r="J26" s="506"/>
      <c r="K26" s="508"/>
      <c r="L26" s="530"/>
      <c r="M26" s="507"/>
      <c r="N26" s="507"/>
      <c r="O26" s="529" t="s">
        <v>525</v>
      </c>
      <c r="P26" s="541">
        <f>+P18+P20+P22+P24</f>
        <v>1</v>
      </c>
      <c r="Q26" s="586">
        <f>SUM(Q18:Q24)</f>
        <v>0</v>
      </c>
      <c r="R26" s="572"/>
    </row>
    <row r="27" spans="2:23" s="497" customFormat="1" ht="7.9" customHeight="1" thickBot="1" x14ac:dyDescent="0.25">
      <c r="B27" s="505"/>
      <c r="C27" s="506"/>
      <c r="D27" s="506"/>
      <c r="E27" s="506"/>
      <c r="F27" s="507"/>
      <c r="G27" s="502"/>
      <c r="H27" s="502"/>
      <c r="I27" s="502"/>
      <c r="J27" s="502"/>
      <c r="K27" s="511"/>
      <c r="L27" s="502"/>
      <c r="M27" s="502"/>
      <c r="N27" s="502"/>
      <c r="O27" s="506"/>
      <c r="P27" s="506"/>
      <c r="Q27" s="575"/>
      <c r="R27" s="571"/>
      <c r="W27" s="575"/>
    </row>
    <row r="28" spans="2:23" s="497" customFormat="1" ht="15" thickBot="1" x14ac:dyDescent="0.25">
      <c r="B28" s="505"/>
      <c r="C28" s="599">
        <f>C16*C26</f>
        <v>0</v>
      </c>
      <c r="D28" s="509" t="s">
        <v>526</v>
      </c>
      <c r="E28" s="506"/>
      <c r="F28" s="507"/>
      <c r="G28" s="506"/>
      <c r="H28" s="526"/>
      <c r="I28" s="526"/>
      <c r="J28" s="526" t="s">
        <v>527</v>
      </c>
      <c r="K28" s="594" t="s">
        <v>528</v>
      </c>
      <c r="L28" s="593">
        <v>0</v>
      </c>
      <c r="M28" s="512">
        <v>173.33333300000001</v>
      </c>
      <c r="N28" s="523" t="s">
        <v>529</v>
      </c>
      <c r="O28" s="1417">
        <f>C16/1560</f>
        <v>0</v>
      </c>
      <c r="P28" s="1418"/>
      <c r="Q28" s="584">
        <f>(M28*O28)*L28</f>
        <v>0</v>
      </c>
      <c r="R28" s="592" t="e">
        <f>Q28/Q30</f>
        <v>#DIV/0!</v>
      </c>
    </row>
    <row r="29" spans="2:23" s="497" customFormat="1" ht="10.9" customHeight="1" thickBot="1" x14ac:dyDescent="0.25">
      <c r="B29" s="505"/>
      <c r="C29" s="506"/>
      <c r="D29" s="506"/>
      <c r="E29" s="506"/>
      <c r="F29" s="507"/>
      <c r="G29" s="506" t="s">
        <v>33</v>
      </c>
      <c r="H29" s="531"/>
      <c r="I29" s="531"/>
      <c r="J29" s="531"/>
      <c r="K29" s="531"/>
      <c r="L29" s="538"/>
      <c r="M29" s="532"/>
      <c r="N29" s="521"/>
      <c r="O29" s="1468" t="s">
        <v>530</v>
      </c>
      <c r="P29" s="1468"/>
      <c r="Q29" s="576"/>
      <c r="R29" s="537"/>
      <c r="V29" s="533"/>
      <c r="W29" s="576"/>
    </row>
    <row r="30" spans="2:23" s="497" customFormat="1" ht="15" thickBot="1" x14ac:dyDescent="0.25">
      <c r="B30" s="595" t="s">
        <v>531</v>
      </c>
      <c r="C30" s="593">
        <v>0</v>
      </c>
      <c r="D30" s="509" t="s">
        <v>532</v>
      </c>
      <c r="E30" s="506"/>
      <c r="F30" s="506"/>
      <c r="G30" s="506"/>
      <c r="H30" s="506"/>
      <c r="I30" s="528"/>
      <c r="J30" s="528"/>
      <c r="K30" s="506"/>
      <c r="L30" s="506"/>
      <c r="M30" s="506"/>
      <c r="N30" s="506"/>
      <c r="O30" s="506"/>
      <c r="P30" s="529" t="s">
        <v>533</v>
      </c>
      <c r="Q30" s="577">
        <f>+Q26+Q28</f>
        <v>0</v>
      </c>
      <c r="R30" s="539" t="e">
        <f>SUM(R18:R28)</f>
        <v>#DIV/0!</v>
      </c>
      <c r="V30" s="529"/>
    </row>
    <row r="31" spans="2:23" s="497" customFormat="1" ht="8.1" customHeight="1" thickBot="1" x14ac:dyDescent="0.25">
      <c r="B31" s="505"/>
      <c r="C31" s="506"/>
      <c r="D31" s="506"/>
      <c r="E31" s="506"/>
      <c r="F31" s="506"/>
      <c r="G31" s="506"/>
      <c r="H31" s="506"/>
      <c r="I31" s="528"/>
      <c r="J31" s="528"/>
      <c r="K31" s="506"/>
      <c r="L31" s="506"/>
      <c r="M31" s="506"/>
      <c r="N31" s="506"/>
      <c r="O31" s="506"/>
      <c r="P31" s="529"/>
      <c r="Q31" s="529"/>
      <c r="R31" s="546"/>
    </row>
    <row r="32" spans="2:23" s="497" customFormat="1" ht="15" thickBot="1" x14ac:dyDescent="0.25">
      <c r="B32" s="505"/>
      <c r="C32" s="587">
        <f>C30*173.3333</f>
        <v>0</v>
      </c>
      <c r="D32" s="509" t="s">
        <v>534</v>
      </c>
      <c r="E32" s="506"/>
      <c r="F32" s="528"/>
      <c r="H32" s="533"/>
      <c r="I32" s="528"/>
      <c r="J32" s="528"/>
      <c r="K32" s="506"/>
      <c r="L32" s="506"/>
      <c r="M32" s="506"/>
      <c r="N32" s="506"/>
      <c r="O32" s="506"/>
      <c r="P32" s="529"/>
      <c r="Q32" s="544" t="s">
        <v>535</v>
      </c>
      <c r="R32" s="547" t="e">
        <f>+R20+R22+R24+R28</f>
        <v>#DIV/0!</v>
      </c>
    </row>
    <row r="33" spans="2:21" s="497" customFormat="1" ht="8.4499999999999993" customHeight="1" thickTop="1" x14ac:dyDescent="0.2">
      <c r="B33" s="505"/>
      <c r="C33" s="506"/>
      <c r="D33" s="506"/>
      <c r="E33" s="506"/>
      <c r="F33" s="506"/>
      <c r="G33" s="506"/>
      <c r="H33" s="506"/>
      <c r="I33" s="506"/>
      <c r="J33" s="506"/>
      <c r="K33" s="506"/>
      <c r="L33" s="506"/>
      <c r="M33" s="506"/>
      <c r="N33" s="506"/>
      <c r="O33" s="506"/>
      <c r="P33" s="506"/>
      <c r="Q33" s="506"/>
      <c r="R33" s="545" t="s">
        <v>33</v>
      </c>
    </row>
    <row r="34" spans="2:21" s="497" customFormat="1" ht="15" customHeight="1" thickBot="1" x14ac:dyDescent="0.25">
      <c r="B34" s="505"/>
      <c r="C34" s="530" t="s">
        <v>536</v>
      </c>
      <c r="D34" s="530"/>
      <c r="E34" s="509" t="s">
        <v>530</v>
      </c>
      <c r="G34" s="506"/>
      <c r="H34" s="506"/>
      <c r="I34" s="506"/>
      <c r="J34" s="506"/>
      <c r="K34" s="506"/>
      <c r="L34" s="506"/>
      <c r="M34" s="506"/>
      <c r="N34" s="506"/>
      <c r="O34" s="528"/>
      <c r="P34" s="528"/>
      <c r="Q34" s="540" t="s">
        <v>33</v>
      </c>
      <c r="R34" s="510"/>
    </row>
    <row r="35" spans="2:21" s="497" customFormat="1" ht="18" customHeight="1" thickBot="1" x14ac:dyDescent="0.25">
      <c r="B35" s="595" t="s">
        <v>537</v>
      </c>
      <c r="C35" s="588">
        <v>173.33330000000001</v>
      </c>
      <c r="D35" s="504" t="s">
        <v>529</v>
      </c>
      <c r="E35" s="1417">
        <f>O28</f>
        <v>0</v>
      </c>
      <c r="F35" s="1418"/>
      <c r="G35" s="1469">
        <f>C35*E35</f>
        <v>0</v>
      </c>
      <c r="H35" s="1470"/>
      <c r="I35" s="506"/>
      <c r="J35" s="506"/>
      <c r="K35" s="506"/>
      <c r="L35" s="598" t="s">
        <v>538</v>
      </c>
      <c r="M35" s="1471">
        <v>0</v>
      </c>
      <c r="N35" s="1472"/>
      <c r="O35" s="1473">
        <f>Q30/(100% - M35)*M35</f>
        <v>0</v>
      </c>
      <c r="P35" s="1474"/>
      <c r="Q35" s="509" t="s">
        <v>539</v>
      </c>
      <c r="R35" s="510"/>
    </row>
    <row r="36" spans="2:21" ht="16.899999999999999" customHeight="1" thickBot="1" x14ac:dyDescent="0.25">
      <c r="B36" s="590" t="s">
        <v>1</v>
      </c>
      <c r="C36" s="578">
        <f>C35/M28</f>
        <v>0.99999980961538426</v>
      </c>
      <c r="D36" s="502"/>
      <c r="E36" s="1453" t="e">
        <f>G35/C16</f>
        <v>#DIV/0!</v>
      </c>
      <c r="F36" s="1454"/>
      <c r="G36" s="506"/>
      <c r="H36" s="506"/>
      <c r="I36" s="506"/>
      <c r="J36" s="506"/>
      <c r="K36" s="502"/>
      <c r="L36" s="502"/>
      <c r="M36" s="1467">
        <v>0.08</v>
      </c>
      <c r="N36" s="1467"/>
      <c r="O36" s="1466" t="e">
        <f>SUM(Q20+Q22+Q24+Q28)/Q30=M36</f>
        <v>#DIV/0!</v>
      </c>
      <c r="P36" s="1466"/>
      <c r="Q36" s="502"/>
      <c r="R36" s="503"/>
      <c r="S36" s="497"/>
      <c r="T36" s="497"/>
      <c r="U36" s="497"/>
    </row>
    <row r="37" spans="2:21" ht="8.1" customHeight="1" thickBot="1" x14ac:dyDescent="0.25">
      <c r="B37" s="513"/>
      <c r="C37" s="514"/>
      <c r="D37" s="514"/>
      <c r="E37" s="514"/>
      <c r="F37" s="514"/>
      <c r="G37" s="514"/>
      <c r="H37" s="514"/>
      <c r="I37" s="514"/>
      <c r="J37" s="514"/>
      <c r="K37" s="514"/>
      <c r="L37" s="514"/>
      <c r="M37" s="514"/>
      <c r="N37" s="514"/>
      <c r="O37" s="514"/>
      <c r="P37" s="514"/>
      <c r="Q37" s="514"/>
      <c r="R37" s="515"/>
    </row>
    <row r="38" spans="2:21" ht="9.6" customHeight="1" x14ac:dyDescent="0.2">
      <c r="B38" s="502"/>
      <c r="C38" s="502"/>
      <c r="D38" s="502"/>
      <c r="E38" s="502"/>
      <c r="F38" s="502"/>
      <c r="G38" s="502"/>
      <c r="H38" s="502"/>
      <c r="I38" s="502"/>
      <c r="J38" s="502"/>
      <c r="K38" s="502"/>
      <c r="L38" s="502"/>
      <c r="M38" s="502"/>
      <c r="N38" s="502"/>
      <c r="O38" s="502"/>
      <c r="P38" s="502"/>
      <c r="Q38" s="502"/>
    </row>
    <row r="39" spans="2:21" ht="14.65" customHeight="1" x14ac:dyDescent="0.2">
      <c r="D39" s="516" t="s">
        <v>540</v>
      </c>
      <c r="F39" s="548" t="s">
        <v>541</v>
      </c>
      <c r="G39" s="516" t="s">
        <v>542</v>
      </c>
    </row>
    <row r="40" spans="2:21" x14ac:dyDescent="0.2">
      <c r="D40" s="517">
        <v>40</v>
      </c>
      <c r="E40" s="517" t="s">
        <v>529</v>
      </c>
      <c r="F40" s="517">
        <v>52</v>
      </c>
      <c r="G40" s="549">
        <f>D40*F40</f>
        <v>2080</v>
      </c>
      <c r="H40" s="518" t="s">
        <v>543</v>
      </c>
    </row>
    <row r="41" spans="2:21" x14ac:dyDescent="0.2">
      <c r="D41" s="517">
        <v>40</v>
      </c>
      <c r="E41" s="517" t="s">
        <v>529</v>
      </c>
      <c r="F41" s="517">
        <v>39</v>
      </c>
      <c r="G41" s="549">
        <f>D41*F41</f>
        <v>1560</v>
      </c>
      <c r="H41" s="518" t="s">
        <v>544</v>
      </c>
    </row>
    <row r="42" spans="2:21" x14ac:dyDescent="0.2">
      <c r="D42" s="517">
        <v>40</v>
      </c>
      <c r="E42" s="517" t="s">
        <v>529</v>
      </c>
      <c r="F42" s="517">
        <v>13</v>
      </c>
      <c r="G42" s="549">
        <f>D42*F42</f>
        <v>520</v>
      </c>
      <c r="H42" s="518" t="s">
        <v>545</v>
      </c>
    </row>
    <row r="43" spans="2:21" ht="14.1" customHeight="1" x14ac:dyDescent="0.2">
      <c r="D43" s="1455" t="s">
        <v>546</v>
      </c>
      <c r="E43" s="1456"/>
      <c r="F43" s="517">
        <v>12</v>
      </c>
      <c r="G43" s="549">
        <v>173.33</v>
      </c>
      <c r="H43" s="518" t="s">
        <v>547</v>
      </c>
    </row>
    <row r="44" spans="2:21" ht="14.1" customHeight="1" x14ac:dyDescent="0.2">
      <c r="D44" s="523"/>
      <c r="E44" s="523"/>
      <c r="F44" s="523"/>
      <c r="G44" s="522"/>
      <c r="H44" s="518"/>
    </row>
    <row r="45" spans="2:21" x14ac:dyDescent="0.2">
      <c r="D45" s="1457" t="s">
        <v>548</v>
      </c>
      <c r="E45" s="1457"/>
      <c r="F45" s="1457"/>
      <c r="G45" s="1457"/>
      <c r="H45" s="1457"/>
      <c r="I45" s="1457"/>
      <c r="J45" s="504"/>
    </row>
    <row r="46" spans="2:21" s="502" customFormat="1" ht="15.75" x14ac:dyDescent="0.25">
      <c r="D46" s="1458">
        <v>1560</v>
      </c>
      <c r="E46" s="1459"/>
      <c r="F46" s="520" t="s">
        <v>529</v>
      </c>
      <c r="G46" s="580">
        <v>0.2</v>
      </c>
      <c r="H46" s="1460">
        <f>D46*G46</f>
        <v>312</v>
      </c>
      <c r="I46" s="1461"/>
      <c r="J46" s="518" t="s">
        <v>549</v>
      </c>
      <c r="L46" s="496"/>
    </row>
    <row r="47" spans="2:21" s="502" customFormat="1" ht="15" thickBot="1" x14ac:dyDescent="0.25">
      <c r="D47" s="1462">
        <v>312</v>
      </c>
      <c r="E47" s="1463"/>
      <c r="F47" s="520" t="s">
        <v>529</v>
      </c>
      <c r="G47" s="589">
        <f>O28</f>
        <v>0</v>
      </c>
      <c r="H47" s="1464">
        <f>D47*G47</f>
        <v>0</v>
      </c>
      <c r="I47" s="1465"/>
      <c r="J47" s="518" t="s">
        <v>550</v>
      </c>
      <c r="L47" s="496"/>
    </row>
    <row r="48" spans="2:21" ht="18" customHeight="1" thickBot="1" x14ac:dyDescent="0.25">
      <c r="B48" s="568" t="s">
        <v>551</v>
      </c>
      <c r="C48" s="566" t="s">
        <v>552</v>
      </c>
      <c r="E48" s="527"/>
      <c r="F48" s="527"/>
      <c r="G48" s="527"/>
      <c r="H48" s="527"/>
      <c r="I48" s="527"/>
      <c r="J48" s="527"/>
      <c r="K48" s="527"/>
      <c r="M48" s="1451" t="s">
        <v>553</v>
      </c>
      <c r="N48" s="1451"/>
      <c r="O48" s="1451"/>
      <c r="P48" s="1452"/>
      <c r="Q48" s="525">
        <v>2392</v>
      </c>
    </row>
  </sheetData>
  <sheetProtection password="E0E1" sheet="1"/>
  <mergeCells count="36">
    <mergeCell ref="O29:P29"/>
    <mergeCell ref="E35:F35"/>
    <mergeCell ref="G35:H35"/>
    <mergeCell ref="M35:N35"/>
    <mergeCell ref="O35:P35"/>
    <mergeCell ref="M48:P48"/>
    <mergeCell ref="E36:F36"/>
    <mergeCell ref="D43:E43"/>
    <mergeCell ref="D45:I45"/>
    <mergeCell ref="D46:E46"/>
    <mergeCell ref="H46:I46"/>
    <mergeCell ref="D47:E47"/>
    <mergeCell ref="H47:I47"/>
    <mergeCell ref="O36:P36"/>
    <mergeCell ref="M36:N36"/>
    <mergeCell ref="O28:P28"/>
    <mergeCell ref="O8:P8"/>
    <mergeCell ref="O5:Q5"/>
    <mergeCell ref="B6:N6"/>
    <mergeCell ref="O6:Q6"/>
    <mergeCell ref="B11:J11"/>
    <mergeCell ref="K11:N11"/>
    <mergeCell ref="B10:J10"/>
    <mergeCell ref="K10:N10"/>
    <mergeCell ref="B9:E9"/>
    <mergeCell ref="B15:E15"/>
    <mergeCell ref="L15:M15"/>
    <mergeCell ref="C16:D16"/>
    <mergeCell ref="L16:M16"/>
    <mergeCell ref="C18:D18"/>
    <mergeCell ref="F9:J9"/>
    <mergeCell ref="K9:M9"/>
    <mergeCell ref="B4:D4"/>
    <mergeCell ref="E4:I4"/>
    <mergeCell ref="K4:M4"/>
    <mergeCell ref="K8:L8"/>
  </mergeCells>
  <pageMargins left="0.17" right="0.17" top="0.24" bottom="0.21" header="0.17" footer="0.17"/>
  <pageSetup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C15" sqref="C15:D15"/>
    </sheetView>
  </sheetViews>
  <sheetFormatPr defaultColWidth="8.7109375" defaultRowHeight="14.25" x14ac:dyDescent="0.2"/>
  <cols>
    <col min="1" max="1" width="2.7109375" style="955" customWidth="1"/>
    <col min="2" max="2" width="5.7109375" style="955" customWidth="1"/>
    <col min="3" max="3" width="14.28515625" style="955" customWidth="1"/>
    <col min="4" max="4" width="4.42578125" style="955" customWidth="1"/>
    <col min="5" max="5" width="5" style="955" customWidth="1"/>
    <col min="6" max="6" width="7" style="955" customWidth="1"/>
    <col min="7" max="7" width="11.28515625" style="955" customWidth="1"/>
    <col min="8" max="8" width="6.28515625" style="955" customWidth="1"/>
    <col min="9" max="9" width="3.7109375" style="955" customWidth="1"/>
    <col min="10" max="10" width="9.42578125" style="955" customWidth="1"/>
    <col min="11" max="11" width="3" style="955" customWidth="1"/>
    <col min="12" max="12" width="8.140625" style="955" customWidth="1"/>
    <col min="13" max="13" width="11.5703125" style="955" customWidth="1"/>
    <col min="14" max="14" width="4.7109375" style="955" customWidth="1"/>
    <col min="15" max="15" width="7.7109375" style="955" customWidth="1"/>
    <col min="16" max="16" width="11.5703125" style="955" customWidth="1"/>
    <col min="17" max="17" width="13.28515625" style="955" customWidth="1"/>
    <col min="18" max="18" width="7.7109375" style="955" customWidth="1"/>
    <col min="19" max="19" width="9.5703125" style="955" customWidth="1"/>
    <col min="20" max="20" width="9.28515625" style="955" customWidth="1"/>
    <col min="21" max="21" width="16.42578125" style="955" customWidth="1"/>
    <col min="22" max="256" width="8.7109375" style="955"/>
    <col min="257" max="257" width="2.7109375" style="955" customWidth="1"/>
    <col min="258" max="258" width="5.7109375" style="955" customWidth="1"/>
    <col min="259" max="259" width="14.28515625" style="955" customWidth="1"/>
    <col min="260" max="260" width="4.42578125" style="955" customWidth="1"/>
    <col min="261" max="261" width="5" style="955" customWidth="1"/>
    <col min="262" max="262" width="7" style="955" customWidth="1"/>
    <col min="263" max="263" width="11.28515625" style="955" customWidth="1"/>
    <col min="264" max="264" width="6.28515625" style="955" customWidth="1"/>
    <col min="265" max="265" width="3.7109375" style="955" customWidth="1"/>
    <col min="266" max="266" width="9.42578125" style="955" customWidth="1"/>
    <col min="267" max="267" width="3" style="955" customWidth="1"/>
    <col min="268" max="268" width="8.140625" style="955" customWidth="1"/>
    <col min="269" max="269" width="11.5703125" style="955" customWidth="1"/>
    <col min="270" max="270" width="4.7109375" style="955" customWidth="1"/>
    <col min="271" max="271" width="7.7109375" style="955" customWidth="1"/>
    <col min="272" max="272" width="11.5703125" style="955" customWidth="1"/>
    <col min="273" max="273" width="13.28515625" style="955" customWidth="1"/>
    <col min="274" max="274" width="7.7109375" style="955" customWidth="1"/>
    <col min="275" max="275" width="9.5703125" style="955" customWidth="1"/>
    <col min="276" max="276" width="9.28515625" style="955" customWidth="1"/>
    <col min="277" max="277" width="16.42578125" style="955" customWidth="1"/>
    <col min="278" max="512" width="8.7109375" style="955"/>
    <col min="513" max="513" width="2.7109375" style="955" customWidth="1"/>
    <col min="514" max="514" width="5.7109375" style="955" customWidth="1"/>
    <col min="515" max="515" width="14.28515625" style="955" customWidth="1"/>
    <col min="516" max="516" width="4.42578125" style="955" customWidth="1"/>
    <col min="517" max="517" width="5" style="955" customWidth="1"/>
    <col min="518" max="518" width="7" style="955" customWidth="1"/>
    <col min="519" max="519" width="11.28515625" style="955" customWidth="1"/>
    <col min="520" max="520" width="6.28515625" style="955" customWidth="1"/>
    <col min="521" max="521" width="3.7109375" style="955" customWidth="1"/>
    <col min="522" max="522" width="9.42578125" style="955" customWidth="1"/>
    <col min="523" max="523" width="3" style="955" customWidth="1"/>
    <col min="524" max="524" width="8.140625" style="955" customWidth="1"/>
    <col min="525" max="525" width="11.5703125" style="955" customWidth="1"/>
    <col min="526" max="526" width="4.7109375" style="955" customWidth="1"/>
    <col min="527" max="527" width="7.7109375" style="955" customWidth="1"/>
    <col min="528" max="528" width="11.5703125" style="955" customWidth="1"/>
    <col min="529" max="529" width="13.28515625" style="955" customWidth="1"/>
    <col min="530" max="530" width="7.7109375" style="955" customWidth="1"/>
    <col min="531" max="531" width="9.5703125" style="955" customWidth="1"/>
    <col min="532" max="532" width="9.28515625" style="955" customWidth="1"/>
    <col min="533" max="533" width="16.42578125" style="955" customWidth="1"/>
    <col min="534" max="768" width="8.7109375" style="955"/>
    <col min="769" max="769" width="2.7109375" style="955" customWidth="1"/>
    <col min="770" max="770" width="5.7109375" style="955" customWidth="1"/>
    <col min="771" max="771" width="14.28515625" style="955" customWidth="1"/>
    <col min="772" max="772" width="4.42578125" style="955" customWidth="1"/>
    <col min="773" max="773" width="5" style="955" customWidth="1"/>
    <col min="774" max="774" width="7" style="955" customWidth="1"/>
    <col min="775" max="775" width="11.28515625" style="955" customWidth="1"/>
    <col min="776" max="776" width="6.28515625" style="955" customWidth="1"/>
    <col min="777" max="777" width="3.7109375" style="955" customWidth="1"/>
    <col min="778" max="778" width="9.42578125" style="955" customWidth="1"/>
    <col min="779" max="779" width="3" style="955" customWidth="1"/>
    <col min="780" max="780" width="8.140625" style="955" customWidth="1"/>
    <col min="781" max="781" width="11.5703125" style="955" customWidth="1"/>
    <col min="782" max="782" width="4.7109375" style="955" customWidth="1"/>
    <col min="783" max="783" width="7.7109375" style="955" customWidth="1"/>
    <col min="784" max="784" width="11.5703125" style="955" customWidth="1"/>
    <col min="785" max="785" width="13.28515625" style="955" customWidth="1"/>
    <col min="786" max="786" width="7.7109375" style="955" customWidth="1"/>
    <col min="787" max="787" width="9.5703125" style="955" customWidth="1"/>
    <col min="788" max="788" width="9.28515625" style="955" customWidth="1"/>
    <col min="789" max="789" width="16.42578125" style="955" customWidth="1"/>
    <col min="790" max="1024" width="8.7109375" style="955"/>
    <col min="1025" max="1025" width="2.7109375" style="955" customWidth="1"/>
    <col min="1026" max="1026" width="5.7109375" style="955" customWidth="1"/>
    <col min="1027" max="1027" width="14.28515625" style="955" customWidth="1"/>
    <col min="1028" max="1028" width="4.42578125" style="955" customWidth="1"/>
    <col min="1029" max="1029" width="5" style="955" customWidth="1"/>
    <col min="1030" max="1030" width="7" style="955" customWidth="1"/>
    <col min="1031" max="1031" width="11.28515625" style="955" customWidth="1"/>
    <col min="1032" max="1032" width="6.28515625" style="955" customWidth="1"/>
    <col min="1033" max="1033" width="3.7109375" style="955" customWidth="1"/>
    <col min="1034" max="1034" width="9.42578125" style="955" customWidth="1"/>
    <col min="1035" max="1035" width="3" style="955" customWidth="1"/>
    <col min="1036" max="1036" width="8.140625" style="955" customWidth="1"/>
    <col min="1037" max="1037" width="11.5703125" style="955" customWidth="1"/>
    <col min="1038" max="1038" width="4.7109375" style="955" customWidth="1"/>
    <col min="1039" max="1039" width="7.7109375" style="955" customWidth="1"/>
    <col min="1040" max="1040" width="11.5703125" style="955" customWidth="1"/>
    <col min="1041" max="1041" width="13.28515625" style="955" customWidth="1"/>
    <col min="1042" max="1042" width="7.7109375" style="955" customWidth="1"/>
    <col min="1043" max="1043" width="9.5703125" style="955" customWidth="1"/>
    <col min="1044" max="1044" width="9.28515625" style="955" customWidth="1"/>
    <col min="1045" max="1045" width="16.42578125" style="955" customWidth="1"/>
    <col min="1046" max="1280" width="8.7109375" style="955"/>
    <col min="1281" max="1281" width="2.7109375" style="955" customWidth="1"/>
    <col min="1282" max="1282" width="5.7109375" style="955" customWidth="1"/>
    <col min="1283" max="1283" width="14.28515625" style="955" customWidth="1"/>
    <col min="1284" max="1284" width="4.42578125" style="955" customWidth="1"/>
    <col min="1285" max="1285" width="5" style="955" customWidth="1"/>
    <col min="1286" max="1286" width="7" style="955" customWidth="1"/>
    <col min="1287" max="1287" width="11.28515625" style="955" customWidth="1"/>
    <col min="1288" max="1288" width="6.28515625" style="955" customWidth="1"/>
    <col min="1289" max="1289" width="3.7109375" style="955" customWidth="1"/>
    <col min="1290" max="1290" width="9.42578125" style="955" customWidth="1"/>
    <col min="1291" max="1291" width="3" style="955" customWidth="1"/>
    <col min="1292" max="1292" width="8.140625" style="955" customWidth="1"/>
    <col min="1293" max="1293" width="11.5703125" style="955" customWidth="1"/>
    <col min="1294" max="1294" width="4.7109375" style="955" customWidth="1"/>
    <col min="1295" max="1295" width="7.7109375" style="955" customWidth="1"/>
    <col min="1296" max="1296" width="11.5703125" style="955" customWidth="1"/>
    <col min="1297" max="1297" width="13.28515625" style="955" customWidth="1"/>
    <col min="1298" max="1298" width="7.7109375" style="955" customWidth="1"/>
    <col min="1299" max="1299" width="9.5703125" style="955" customWidth="1"/>
    <col min="1300" max="1300" width="9.28515625" style="955" customWidth="1"/>
    <col min="1301" max="1301" width="16.42578125" style="955" customWidth="1"/>
    <col min="1302" max="1536" width="8.7109375" style="955"/>
    <col min="1537" max="1537" width="2.7109375" style="955" customWidth="1"/>
    <col min="1538" max="1538" width="5.7109375" style="955" customWidth="1"/>
    <col min="1539" max="1539" width="14.28515625" style="955" customWidth="1"/>
    <col min="1540" max="1540" width="4.42578125" style="955" customWidth="1"/>
    <col min="1541" max="1541" width="5" style="955" customWidth="1"/>
    <col min="1542" max="1542" width="7" style="955" customWidth="1"/>
    <col min="1543" max="1543" width="11.28515625" style="955" customWidth="1"/>
    <col min="1544" max="1544" width="6.28515625" style="955" customWidth="1"/>
    <col min="1545" max="1545" width="3.7109375" style="955" customWidth="1"/>
    <col min="1546" max="1546" width="9.42578125" style="955" customWidth="1"/>
    <col min="1547" max="1547" width="3" style="955" customWidth="1"/>
    <col min="1548" max="1548" width="8.140625" style="955" customWidth="1"/>
    <col min="1549" max="1549" width="11.5703125" style="955" customWidth="1"/>
    <col min="1550" max="1550" width="4.7109375" style="955" customWidth="1"/>
    <col min="1551" max="1551" width="7.7109375" style="955" customWidth="1"/>
    <col min="1552" max="1552" width="11.5703125" style="955" customWidth="1"/>
    <col min="1553" max="1553" width="13.28515625" style="955" customWidth="1"/>
    <col min="1554" max="1554" width="7.7109375" style="955" customWidth="1"/>
    <col min="1555" max="1555" width="9.5703125" style="955" customWidth="1"/>
    <col min="1556" max="1556" width="9.28515625" style="955" customWidth="1"/>
    <col min="1557" max="1557" width="16.42578125" style="955" customWidth="1"/>
    <col min="1558" max="1792" width="8.7109375" style="955"/>
    <col min="1793" max="1793" width="2.7109375" style="955" customWidth="1"/>
    <col min="1794" max="1794" width="5.7109375" style="955" customWidth="1"/>
    <col min="1795" max="1795" width="14.28515625" style="955" customWidth="1"/>
    <col min="1796" max="1796" width="4.42578125" style="955" customWidth="1"/>
    <col min="1797" max="1797" width="5" style="955" customWidth="1"/>
    <col min="1798" max="1798" width="7" style="955" customWidth="1"/>
    <col min="1799" max="1799" width="11.28515625" style="955" customWidth="1"/>
    <col min="1800" max="1800" width="6.28515625" style="955" customWidth="1"/>
    <col min="1801" max="1801" width="3.7109375" style="955" customWidth="1"/>
    <col min="1802" max="1802" width="9.42578125" style="955" customWidth="1"/>
    <col min="1803" max="1803" width="3" style="955" customWidth="1"/>
    <col min="1804" max="1804" width="8.140625" style="955" customWidth="1"/>
    <col min="1805" max="1805" width="11.5703125" style="955" customWidth="1"/>
    <col min="1806" max="1806" width="4.7109375" style="955" customWidth="1"/>
    <col min="1807" max="1807" width="7.7109375" style="955" customWidth="1"/>
    <col min="1808" max="1808" width="11.5703125" style="955" customWidth="1"/>
    <col min="1809" max="1809" width="13.28515625" style="955" customWidth="1"/>
    <col min="1810" max="1810" width="7.7109375" style="955" customWidth="1"/>
    <col min="1811" max="1811" width="9.5703125" style="955" customWidth="1"/>
    <col min="1812" max="1812" width="9.28515625" style="955" customWidth="1"/>
    <col min="1813" max="1813" width="16.42578125" style="955" customWidth="1"/>
    <col min="1814" max="2048" width="8.7109375" style="955"/>
    <col min="2049" max="2049" width="2.7109375" style="955" customWidth="1"/>
    <col min="2050" max="2050" width="5.7109375" style="955" customWidth="1"/>
    <col min="2051" max="2051" width="14.28515625" style="955" customWidth="1"/>
    <col min="2052" max="2052" width="4.42578125" style="955" customWidth="1"/>
    <col min="2053" max="2053" width="5" style="955" customWidth="1"/>
    <col min="2054" max="2054" width="7" style="955" customWidth="1"/>
    <col min="2055" max="2055" width="11.28515625" style="955" customWidth="1"/>
    <col min="2056" max="2056" width="6.28515625" style="955" customWidth="1"/>
    <col min="2057" max="2057" width="3.7109375" style="955" customWidth="1"/>
    <col min="2058" max="2058" width="9.42578125" style="955" customWidth="1"/>
    <col min="2059" max="2059" width="3" style="955" customWidth="1"/>
    <col min="2060" max="2060" width="8.140625" style="955" customWidth="1"/>
    <col min="2061" max="2061" width="11.5703125" style="955" customWidth="1"/>
    <col min="2062" max="2062" width="4.7109375" style="955" customWidth="1"/>
    <col min="2063" max="2063" width="7.7109375" style="955" customWidth="1"/>
    <col min="2064" max="2064" width="11.5703125" style="955" customWidth="1"/>
    <col min="2065" max="2065" width="13.28515625" style="955" customWidth="1"/>
    <col min="2066" max="2066" width="7.7109375" style="955" customWidth="1"/>
    <col min="2067" max="2067" width="9.5703125" style="955" customWidth="1"/>
    <col min="2068" max="2068" width="9.28515625" style="955" customWidth="1"/>
    <col min="2069" max="2069" width="16.42578125" style="955" customWidth="1"/>
    <col min="2070" max="2304" width="8.7109375" style="955"/>
    <col min="2305" max="2305" width="2.7109375" style="955" customWidth="1"/>
    <col min="2306" max="2306" width="5.7109375" style="955" customWidth="1"/>
    <col min="2307" max="2307" width="14.28515625" style="955" customWidth="1"/>
    <col min="2308" max="2308" width="4.42578125" style="955" customWidth="1"/>
    <col min="2309" max="2309" width="5" style="955" customWidth="1"/>
    <col min="2310" max="2310" width="7" style="955" customWidth="1"/>
    <col min="2311" max="2311" width="11.28515625" style="955" customWidth="1"/>
    <col min="2312" max="2312" width="6.28515625" style="955" customWidth="1"/>
    <col min="2313" max="2313" width="3.7109375" style="955" customWidth="1"/>
    <col min="2314" max="2314" width="9.42578125" style="955" customWidth="1"/>
    <col min="2315" max="2315" width="3" style="955" customWidth="1"/>
    <col min="2316" max="2316" width="8.140625" style="955" customWidth="1"/>
    <col min="2317" max="2317" width="11.5703125" style="955" customWidth="1"/>
    <col min="2318" max="2318" width="4.7109375" style="955" customWidth="1"/>
    <col min="2319" max="2319" width="7.7109375" style="955" customWidth="1"/>
    <col min="2320" max="2320" width="11.5703125" style="955" customWidth="1"/>
    <col min="2321" max="2321" width="13.28515625" style="955" customWidth="1"/>
    <col min="2322" max="2322" width="7.7109375" style="955" customWidth="1"/>
    <col min="2323" max="2323" width="9.5703125" style="955" customWidth="1"/>
    <col min="2324" max="2324" width="9.28515625" style="955" customWidth="1"/>
    <col min="2325" max="2325" width="16.42578125" style="955" customWidth="1"/>
    <col min="2326" max="2560" width="8.7109375" style="955"/>
    <col min="2561" max="2561" width="2.7109375" style="955" customWidth="1"/>
    <col min="2562" max="2562" width="5.7109375" style="955" customWidth="1"/>
    <col min="2563" max="2563" width="14.28515625" style="955" customWidth="1"/>
    <col min="2564" max="2564" width="4.42578125" style="955" customWidth="1"/>
    <col min="2565" max="2565" width="5" style="955" customWidth="1"/>
    <col min="2566" max="2566" width="7" style="955" customWidth="1"/>
    <col min="2567" max="2567" width="11.28515625" style="955" customWidth="1"/>
    <col min="2568" max="2568" width="6.28515625" style="955" customWidth="1"/>
    <col min="2569" max="2569" width="3.7109375" style="955" customWidth="1"/>
    <col min="2570" max="2570" width="9.42578125" style="955" customWidth="1"/>
    <col min="2571" max="2571" width="3" style="955" customWidth="1"/>
    <col min="2572" max="2572" width="8.140625" style="955" customWidth="1"/>
    <col min="2573" max="2573" width="11.5703125" style="955" customWidth="1"/>
    <col min="2574" max="2574" width="4.7109375" style="955" customWidth="1"/>
    <col min="2575" max="2575" width="7.7109375" style="955" customWidth="1"/>
    <col min="2576" max="2576" width="11.5703125" style="955" customWidth="1"/>
    <col min="2577" max="2577" width="13.28515625" style="955" customWidth="1"/>
    <col min="2578" max="2578" width="7.7109375" style="955" customWidth="1"/>
    <col min="2579" max="2579" width="9.5703125" style="955" customWidth="1"/>
    <col min="2580" max="2580" width="9.28515625" style="955" customWidth="1"/>
    <col min="2581" max="2581" width="16.42578125" style="955" customWidth="1"/>
    <col min="2582" max="2816" width="8.7109375" style="955"/>
    <col min="2817" max="2817" width="2.7109375" style="955" customWidth="1"/>
    <col min="2818" max="2818" width="5.7109375" style="955" customWidth="1"/>
    <col min="2819" max="2819" width="14.28515625" style="955" customWidth="1"/>
    <col min="2820" max="2820" width="4.42578125" style="955" customWidth="1"/>
    <col min="2821" max="2821" width="5" style="955" customWidth="1"/>
    <col min="2822" max="2822" width="7" style="955" customWidth="1"/>
    <col min="2823" max="2823" width="11.28515625" style="955" customWidth="1"/>
    <col min="2824" max="2824" width="6.28515625" style="955" customWidth="1"/>
    <col min="2825" max="2825" width="3.7109375" style="955" customWidth="1"/>
    <col min="2826" max="2826" width="9.42578125" style="955" customWidth="1"/>
    <col min="2827" max="2827" width="3" style="955" customWidth="1"/>
    <col min="2828" max="2828" width="8.140625" style="955" customWidth="1"/>
    <col min="2829" max="2829" width="11.5703125" style="955" customWidth="1"/>
    <col min="2830" max="2830" width="4.7109375" style="955" customWidth="1"/>
    <col min="2831" max="2831" width="7.7109375" style="955" customWidth="1"/>
    <col min="2832" max="2832" width="11.5703125" style="955" customWidth="1"/>
    <col min="2833" max="2833" width="13.28515625" style="955" customWidth="1"/>
    <col min="2834" max="2834" width="7.7109375" style="955" customWidth="1"/>
    <col min="2835" max="2835" width="9.5703125" style="955" customWidth="1"/>
    <col min="2836" max="2836" width="9.28515625" style="955" customWidth="1"/>
    <col min="2837" max="2837" width="16.42578125" style="955" customWidth="1"/>
    <col min="2838" max="3072" width="8.7109375" style="955"/>
    <col min="3073" max="3073" width="2.7109375" style="955" customWidth="1"/>
    <col min="3074" max="3074" width="5.7109375" style="955" customWidth="1"/>
    <col min="3075" max="3075" width="14.28515625" style="955" customWidth="1"/>
    <col min="3076" max="3076" width="4.42578125" style="955" customWidth="1"/>
    <col min="3077" max="3077" width="5" style="955" customWidth="1"/>
    <col min="3078" max="3078" width="7" style="955" customWidth="1"/>
    <col min="3079" max="3079" width="11.28515625" style="955" customWidth="1"/>
    <col min="3080" max="3080" width="6.28515625" style="955" customWidth="1"/>
    <col min="3081" max="3081" width="3.7109375" style="955" customWidth="1"/>
    <col min="3082" max="3082" width="9.42578125" style="955" customWidth="1"/>
    <col min="3083" max="3083" width="3" style="955" customWidth="1"/>
    <col min="3084" max="3084" width="8.140625" style="955" customWidth="1"/>
    <col min="3085" max="3085" width="11.5703125" style="955" customWidth="1"/>
    <col min="3086" max="3086" width="4.7109375" style="955" customWidth="1"/>
    <col min="3087" max="3087" width="7.7109375" style="955" customWidth="1"/>
    <col min="3088" max="3088" width="11.5703125" style="955" customWidth="1"/>
    <col min="3089" max="3089" width="13.28515625" style="955" customWidth="1"/>
    <col min="3090" max="3090" width="7.7109375" style="955" customWidth="1"/>
    <col min="3091" max="3091" width="9.5703125" style="955" customWidth="1"/>
    <col min="3092" max="3092" width="9.28515625" style="955" customWidth="1"/>
    <col min="3093" max="3093" width="16.42578125" style="955" customWidth="1"/>
    <col min="3094" max="3328" width="8.7109375" style="955"/>
    <col min="3329" max="3329" width="2.7109375" style="955" customWidth="1"/>
    <col min="3330" max="3330" width="5.7109375" style="955" customWidth="1"/>
    <col min="3331" max="3331" width="14.28515625" style="955" customWidth="1"/>
    <col min="3332" max="3332" width="4.42578125" style="955" customWidth="1"/>
    <col min="3333" max="3333" width="5" style="955" customWidth="1"/>
    <col min="3334" max="3334" width="7" style="955" customWidth="1"/>
    <col min="3335" max="3335" width="11.28515625" style="955" customWidth="1"/>
    <col min="3336" max="3336" width="6.28515625" style="955" customWidth="1"/>
    <col min="3337" max="3337" width="3.7109375" style="955" customWidth="1"/>
    <col min="3338" max="3338" width="9.42578125" style="955" customWidth="1"/>
    <col min="3339" max="3339" width="3" style="955" customWidth="1"/>
    <col min="3340" max="3340" width="8.140625" style="955" customWidth="1"/>
    <col min="3341" max="3341" width="11.5703125" style="955" customWidth="1"/>
    <col min="3342" max="3342" width="4.7109375" style="955" customWidth="1"/>
    <col min="3343" max="3343" width="7.7109375" style="955" customWidth="1"/>
    <col min="3344" max="3344" width="11.5703125" style="955" customWidth="1"/>
    <col min="3345" max="3345" width="13.28515625" style="955" customWidth="1"/>
    <col min="3346" max="3346" width="7.7109375" style="955" customWidth="1"/>
    <col min="3347" max="3347" width="9.5703125" style="955" customWidth="1"/>
    <col min="3348" max="3348" width="9.28515625" style="955" customWidth="1"/>
    <col min="3349" max="3349" width="16.42578125" style="955" customWidth="1"/>
    <col min="3350" max="3584" width="8.7109375" style="955"/>
    <col min="3585" max="3585" width="2.7109375" style="955" customWidth="1"/>
    <col min="3586" max="3586" width="5.7109375" style="955" customWidth="1"/>
    <col min="3587" max="3587" width="14.28515625" style="955" customWidth="1"/>
    <col min="3588" max="3588" width="4.42578125" style="955" customWidth="1"/>
    <col min="3589" max="3589" width="5" style="955" customWidth="1"/>
    <col min="3590" max="3590" width="7" style="955" customWidth="1"/>
    <col min="3591" max="3591" width="11.28515625" style="955" customWidth="1"/>
    <col min="3592" max="3592" width="6.28515625" style="955" customWidth="1"/>
    <col min="3593" max="3593" width="3.7109375" style="955" customWidth="1"/>
    <col min="3594" max="3594" width="9.42578125" style="955" customWidth="1"/>
    <col min="3595" max="3595" width="3" style="955" customWidth="1"/>
    <col min="3596" max="3596" width="8.140625" style="955" customWidth="1"/>
    <col min="3597" max="3597" width="11.5703125" style="955" customWidth="1"/>
    <col min="3598" max="3598" width="4.7109375" style="955" customWidth="1"/>
    <col min="3599" max="3599" width="7.7109375" style="955" customWidth="1"/>
    <col min="3600" max="3600" width="11.5703125" style="955" customWidth="1"/>
    <col min="3601" max="3601" width="13.28515625" style="955" customWidth="1"/>
    <col min="3602" max="3602" width="7.7109375" style="955" customWidth="1"/>
    <col min="3603" max="3603" width="9.5703125" style="955" customWidth="1"/>
    <col min="3604" max="3604" width="9.28515625" style="955" customWidth="1"/>
    <col min="3605" max="3605" width="16.42578125" style="955" customWidth="1"/>
    <col min="3606" max="3840" width="8.7109375" style="955"/>
    <col min="3841" max="3841" width="2.7109375" style="955" customWidth="1"/>
    <col min="3842" max="3842" width="5.7109375" style="955" customWidth="1"/>
    <col min="3843" max="3843" width="14.28515625" style="955" customWidth="1"/>
    <col min="3844" max="3844" width="4.42578125" style="955" customWidth="1"/>
    <col min="3845" max="3845" width="5" style="955" customWidth="1"/>
    <col min="3846" max="3846" width="7" style="955" customWidth="1"/>
    <col min="3847" max="3847" width="11.28515625" style="955" customWidth="1"/>
    <col min="3848" max="3848" width="6.28515625" style="955" customWidth="1"/>
    <col min="3849" max="3849" width="3.7109375" style="955" customWidth="1"/>
    <col min="3850" max="3850" width="9.42578125" style="955" customWidth="1"/>
    <col min="3851" max="3851" width="3" style="955" customWidth="1"/>
    <col min="3852" max="3852" width="8.140625" style="955" customWidth="1"/>
    <col min="3853" max="3853" width="11.5703125" style="955" customWidth="1"/>
    <col min="3854" max="3854" width="4.7109375" style="955" customWidth="1"/>
    <col min="3855" max="3855" width="7.7109375" style="955" customWidth="1"/>
    <col min="3856" max="3856" width="11.5703125" style="955" customWidth="1"/>
    <col min="3857" max="3857" width="13.28515625" style="955" customWidth="1"/>
    <col min="3858" max="3858" width="7.7109375" style="955" customWidth="1"/>
    <col min="3859" max="3859" width="9.5703125" style="955" customWidth="1"/>
    <col min="3860" max="3860" width="9.28515625" style="955" customWidth="1"/>
    <col min="3861" max="3861" width="16.42578125" style="955" customWidth="1"/>
    <col min="3862" max="4096" width="8.7109375" style="955"/>
    <col min="4097" max="4097" width="2.7109375" style="955" customWidth="1"/>
    <col min="4098" max="4098" width="5.7109375" style="955" customWidth="1"/>
    <col min="4099" max="4099" width="14.28515625" style="955" customWidth="1"/>
    <col min="4100" max="4100" width="4.42578125" style="955" customWidth="1"/>
    <col min="4101" max="4101" width="5" style="955" customWidth="1"/>
    <col min="4102" max="4102" width="7" style="955" customWidth="1"/>
    <col min="4103" max="4103" width="11.28515625" style="955" customWidth="1"/>
    <col min="4104" max="4104" width="6.28515625" style="955" customWidth="1"/>
    <col min="4105" max="4105" width="3.7109375" style="955" customWidth="1"/>
    <col min="4106" max="4106" width="9.42578125" style="955" customWidth="1"/>
    <col min="4107" max="4107" width="3" style="955" customWidth="1"/>
    <col min="4108" max="4108" width="8.140625" style="955" customWidth="1"/>
    <col min="4109" max="4109" width="11.5703125" style="955" customWidth="1"/>
    <col min="4110" max="4110" width="4.7109375" style="955" customWidth="1"/>
    <col min="4111" max="4111" width="7.7109375" style="955" customWidth="1"/>
    <col min="4112" max="4112" width="11.5703125" style="955" customWidth="1"/>
    <col min="4113" max="4113" width="13.28515625" style="955" customWidth="1"/>
    <col min="4114" max="4114" width="7.7109375" style="955" customWidth="1"/>
    <col min="4115" max="4115" width="9.5703125" style="955" customWidth="1"/>
    <col min="4116" max="4116" width="9.28515625" style="955" customWidth="1"/>
    <col min="4117" max="4117" width="16.42578125" style="955" customWidth="1"/>
    <col min="4118" max="4352" width="8.7109375" style="955"/>
    <col min="4353" max="4353" width="2.7109375" style="955" customWidth="1"/>
    <col min="4354" max="4354" width="5.7109375" style="955" customWidth="1"/>
    <col min="4355" max="4355" width="14.28515625" style="955" customWidth="1"/>
    <col min="4356" max="4356" width="4.42578125" style="955" customWidth="1"/>
    <col min="4357" max="4357" width="5" style="955" customWidth="1"/>
    <col min="4358" max="4358" width="7" style="955" customWidth="1"/>
    <col min="4359" max="4359" width="11.28515625" style="955" customWidth="1"/>
    <col min="4360" max="4360" width="6.28515625" style="955" customWidth="1"/>
    <col min="4361" max="4361" width="3.7109375" style="955" customWidth="1"/>
    <col min="4362" max="4362" width="9.42578125" style="955" customWidth="1"/>
    <col min="4363" max="4363" width="3" style="955" customWidth="1"/>
    <col min="4364" max="4364" width="8.140625" style="955" customWidth="1"/>
    <col min="4365" max="4365" width="11.5703125" style="955" customWidth="1"/>
    <col min="4366" max="4366" width="4.7109375" style="955" customWidth="1"/>
    <col min="4367" max="4367" width="7.7109375" style="955" customWidth="1"/>
    <col min="4368" max="4368" width="11.5703125" style="955" customWidth="1"/>
    <col min="4369" max="4369" width="13.28515625" style="955" customWidth="1"/>
    <col min="4370" max="4370" width="7.7109375" style="955" customWidth="1"/>
    <col min="4371" max="4371" width="9.5703125" style="955" customWidth="1"/>
    <col min="4372" max="4372" width="9.28515625" style="955" customWidth="1"/>
    <col min="4373" max="4373" width="16.42578125" style="955" customWidth="1"/>
    <col min="4374" max="4608" width="8.7109375" style="955"/>
    <col min="4609" max="4609" width="2.7109375" style="955" customWidth="1"/>
    <col min="4610" max="4610" width="5.7109375" style="955" customWidth="1"/>
    <col min="4611" max="4611" width="14.28515625" style="955" customWidth="1"/>
    <col min="4612" max="4612" width="4.42578125" style="955" customWidth="1"/>
    <col min="4613" max="4613" width="5" style="955" customWidth="1"/>
    <col min="4614" max="4614" width="7" style="955" customWidth="1"/>
    <col min="4615" max="4615" width="11.28515625" style="955" customWidth="1"/>
    <col min="4616" max="4616" width="6.28515625" style="955" customWidth="1"/>
    <col min="4617" max="4617" width="3.7109375" style="955" customWidth="1"/>
    <col min="4618" max="4618" width="9.42578125" style="955" customWidth="1"/>
    <col min="4619" max="4619" width="3" style="955" customWidth="1"/>
    <col min="4620" max="4620" width="8.140625" style="955" customWidth="1"/>
    <col min="4621" max="4621" width="11.5703125" style="955" customWidth="1"/>
    <col min="4622" max="4622" width="4.7109375" style="955" customWidth="1"/>
    <col min="4623" max="4623" width="7.7109375" style="955" customWidth="1"/>
    <col min="4624" max="4624" width="11.5703125" style="955" customWidth="1"/>
    <col min="4625" max="4625" width="13.28515625" style="955" customWidth="1"/>
    <col min="4626" max="4626" width="7.7109375" style="955" customWidth="1"/>
    <col min="4627" max="4627" width="9.5703125" style="955" customWidth="1"/>
    <col min="4628" max="4628" width="9.28515625" style="955" customWidth="1"/>
    <col min="4629" max="4629" width="16.42578125" style="955" customWidth="1"/>
    <col min="4630" max="4864" width="8.7109375" style="955"/>
    <col min="4865" max="4865" width="2.7109375" style="955" customWidth="1"/>
    <col min="4866" max="4866" width="5.7109375" style="955" customWidth="1"/>
    <col min="4867" max="4867" width="14.28515625" style="955" customWidth="1"/>
    <col min="4868" max="4868" width="4.42578125" style="955" customWidth="1"/>
    <col min="4869" max="4869" width="5" style="955" customWidth="1"/>
    <col min="4870" max="4870" width="7" style="955" customWidth="1"/>
    <col min="4871" max="4871" width="11.28515625" style="955" customWidth="1"/>
    <col min="4872" max="4872" width="6.28515625" style="955" customWidth="1"/>
    <col min="4873" max="4873" width="3.7109375" style="955" customWidth="1"/>
    <col min="4874" max="4874" width="9.42578125" style="955" customWidth="1"/>
    <col min="4875" max="4875" width="3" style="955" customWidth="1"/>
    <col min="4876" max="4876" width="8.140625" style="955" customWidth="1"/>
    <col min="4877" max="4877" width="11.5703125" style="955" customWidth="1"/>
    <col min="4878" max="4878" width="4.7109375" style="955" customWidth="1"/>
    <col min="4879" max="4879" width="7.7109375" style="955" customWidth="1"/>
    <col min="4880" max="4880" width="11.5703125" style="955" customWidth="1"/>
    <col min="4881" max="4881" width="13.28515625" style="955" customWidth="1"/>
    <col min="4882" max="4882" width="7.7109375" style="955" customWidth="1"/>
    <col min="4883" max="4883" width="9.5703125" style="955" customWidth="1"/>
    <col min="4884" max="4884" width="9.28515625" style="955" customWidth="1"/>
    <col min="4885" max="4885" width="16.42578125" style="955" customWidth="1"/>
    <col min="4886" max="5120" width="8.7109375" style="955"/>
    <col min="5121" max="5121" width="2.7109375" style="955" customWidth="1"/>
    <col min="5122" max="5122" width="5.7109375" style="955" customWidth="1"/>
    <col min="5123" max="5123" width="14.28515625" style="955" customWidth="1"/>
    <col min="5124" max="5124" width="4.42578125" style="955" customWidth="1"/>
    <col min="5125" max="5125" width="5" style="955" customWidth="1"/>
    <col min="5126" max="5126" width="7" style="955" customWidth="1"/>
    <col min="5127" max="5127" width="11.28515625" style="955" customWidth="1"/>
    <col min="5128" max="5128" width="6.28515625" style="955" customWidth="1"/>
    <col min="5129" max="5129" width="3.7109375" style="955" customWidth="1"/>
    <col min="5130" max="5130" width="9.42578125" style="955" customWidth="1"/>
    <col min="5131" max="5131" width="3" style="955" customWidth="1"/>
    <col min="5132" max="5132" width="8.140625" style="955" customWidth="1"/>
    <col min="5133" max="5133" width="11.5703125" style="955" customWidth="1"/>
    <col min="5134" max="5134" width="4.7109375" style="955" customWidth="1"/>
    <col min="5135" max="5135" width="7.7109375" style="955" customWidth="1"/>
    <col min="5136" max="5136" width="11.5703125" style="955" customWidth="1"/>
    <col min="5137" max="5137" width="13.28515625" style="955" customWidth="1"/>
    <col min="5138" max="5138" width="7.7109375" style="955" customWidth="1"/>
    <col min="5139" max="5139" width="9.5703125" style="955" customWidth="1"/>
    <col min="5140" max="5140" width="9.28515625" style="955" customWidth="1"/>
    <col min="5141" max="5141" width="16.42578125" style="955" customWidth="1"/>
    <col min="5142" max="5376" width="8.7109375" style="955"/>
    <col min="5377" max="5377" width="2.7109375" style="955" customWidth="1"/>
    <col min="5378" max="5378" width="5.7109375" style="955" customWidth="1"/>
    <col min="5379" max="5379" width="14.28515625" style="955" customWidth="1"/>
    <col min="5380" max="5380" width="4.42578125" style="955" customWidth="1"/>
    <col min="5381" max="5381" width="5" style="955" customWidth="1"/>
    <col min="5382" max="5382" width="7" style="955" customWidth="1"/>
    <col min="5383" max="5383" width="11.28515625" style="955" customWidth="1"/>
    <col min="5384" max="5384" width="6.28515625" style="955" customWidth="1"/>
    <col min="5385" max="5385" width="3.7109375" style="955" customWidth="1"/>
    <col min="5386" max="5386" width="9.42578125" style="955" customWidth="1"/>
    <col min="5387" max="5387" width="3" style="955" customWidth="1"/>
    <col min="5388" max="5388" width="8.140625" style="955" customWidth="1"/>
    <col min="5389" max="5389" width="11.5703125" style="955" customWidth="1"/>
    <col min="5390" max="5390" width="4.7109375" style="955" customWidth="1"/>
    <col min="5391" max="5391" width="7.7109375" style="955" customWidth="1"/>
    <col min="5392" max="5392" width="11.5703125" style="955" customWidth="1"/>
    <col min="5393" max="5393" width="13.28515625" style="955" customWidth="1"/>
    <col min="5394" max="5394" width="7.7109375" style="955" customWidth="1"/>
    <col min="5395" max="5395" width="9.5703125" style="955" customWidth="1"/>
    <col min="5396" max="5396" width="9.28515625" style="955" customWidth="1"/>
    <col min="5397" max="5397" width="16.42578125" style="955" customWidth="1"/>
    <col min="5398" max="5632" width="8.7109375" style="955"/>
    <col min="5633" max="5633" width="2.7109375" style="955" customWidth="1"/>
    <col min="5634" max="5634" width="5.7109375" style="955" customWidth="1"/>
    <col min="5635" max="5635" width="14.28515625" style="955" customWidth="1"/>
    <col min="5636" max="5636" width="4.42578125" style="955" customWidth="1"/>
    <col min="5637" max="5637" width="5" style="955" customWidth="1"/>
    <col min="5638" max="5638" width="7" style="955" customWidth="1"/>
    <col min="5639" max="5639" width="11.28515625" style="955" customWidth="1"/>
    <col min="5640" max="5640" width="6.28515625" style="955" customWidth="1"/>
    <col min="5641" max="5641" width="3.7109375" style="955" customWidth="1"/>
    <col min="5642" max="5642" width="9.42578125" style="955" customWidth="1"/>
    <col min="5643" max="5643" width="3" style="955" customWidth="1"/>
    <col min="5644" max="5644" width="8.140625" style="955" customWidth="1"/>
    <col min="5645" max="5645" width="11.5703125" style="955" customWidth="1"/>
    <col min="5646" max="5646" width="4.7109375" style="955" customWidth="1"/>
    <col min="5647" max="5647" width="7.7109375" style="955" customWidth="1"/>
    <col min="5648" max="5648" width="11.5703125" style="955" customWidth="1"/>
    <col min="5649" max="5649" width="13.28515625" style="955" customWidth="1"/>
    <col min="5650" max="5650" width="7.7109375" style="955" customWidth="1"/>
    <col min="5651" max="5651" width="9.5703125" style="955" customWidth="1"/>
    <col min="5652" max="5652" width="9.28515625" style="955" customWidth="1"/>
    <col min="5653" max="5653" width="16.42578125" style="955" customWidth="1"/>
    <col min="5654" max="5888" width="8.7109375" style="955"/>
    <col min="5889" max="5889" width="2.7109375" style="955" customWidth="1"/>
    <col min="5890" max="5890" width="5.7109375" style="955" customWidth="1"/>
    <col min="5891" max="5891" width="14.28515625" style="955" customWidth="1"/>
    <col min="5892" max="5892" width="4.42578125" style="955" customWidth="1"/>
    <col min="5893" max="5893" width="5" style="955" customWidth="1"/>
    <col min="5894" max="5894" width="7" style="955" customWidth="1"/>
    <col min="5895" max="5895" width="11.28515625" style="955" customWidth="1"/>
    <col min="5896" max="5896" width="6.28515625" style="955" customWidth="1"/>
    <col min="5897" max="5897" width="3.7109375" style="955" customWidth="1"/>
    <col min="5898" max="5898" width="9.42578125" style="955" customWidth="1"/>
    <col min="5899" max="5899" width="3" style="955" customWidth="1"/>
    <col min="5900" max="5900" width="8.140625" style="955" customWidth="1"/>
    <col min="5901" max="5901" width="11.5703125" style="955" customWidth="1"/>
    <col min="5902" max="5902" width="4.7109375" style="955" customWidth="1"/>
    <col min="5903" max="5903" width="7.7109375" style="955" customWidth="1"/>
    <col min="5904" max="5904" width="11.5703125" style="955" customWidth="1"/>
    <col min="5905" max="5905" width="13.28515625" style="955" customWidth="1"/>
    <col min="5906" max="5906" width="7.7109375" style="955" customWidth="1"/>
    <col min="5907" max="5907" width="9.5703125" style="955" customWidth="1"/>
    <col min="5908" max="5908" width="9.28515625" style="955" customWidth="1"/>
    <col min="5909" max="5909" width="16.42578125" style="955" customWidth="1"/>
    <col min="5910" max="6144" width="8.7109375" style="955"/>
    <col min="6145" max="6145" width="2.7109375" style="955" customWidth="1"/>
    <col min="6146" max="6146" width="5.7109375" style="955" customWidth="1"/>
    <col min="6147" max="6147" width="14.28515625" style="955" customWidth="1"/>
    <col min="6148" max="6148" width="4.42578125" style="955" customWidth="1"/>
    <col min="6149" max="6149" width="5" style="955" customWidth="1"/>
    <col min="6150" max="6150" width="7" style="955" customWidth="1"/>
    <col min="6151" max="6151" width="11.28515625" style="955" customWidth="1"/>
    <col min="6152" max="6152" width="6.28515625" style="955" customWidth="1"/>
    <col min="6153" max="6153" width="3.7109375" style="955" customWidth="1"/>
    <col min="6154" max="6154" width="9.42578125" style="955" customWidth="1"/>
    <col min="6155" max="6155" width="3" style="955" customWidth="1"/>
    <col min="6156" max="6156" width="8.140625" style="955" customWidth="1"/>
    <col min="6157" max="6157" width="11.5703125" style="955" customWidth="1"/>
    <col min="6158" max="6158" width="4.7109375" style="955" customWidth="1"/>
    <col min="6159" max="6159" width="7.7109375" style="955" customWidth="1"/>
    <col min="6160" max="6160" width="11.5703125" style="955" customWidth="1"/>
    <col min="6161" max="6161" width="13.28515625" style="955" customWidth="1"/>
    <col min="6162" max="6162" width="7.7109375" style="955" customWidth="1"/>
    <col min="6163" max="6163" width="9.5703125" style="955" customWidth="1"/>
    <col min="6164" max="6164" width="9.28515625" style="955" customWidth="1"/>
    <col min="6165" max="6165" width="16.42578125" style="955" customWidth="1"/>
    <col min="6166" max="6400" width="8.7109375" style="955"/>
    <col min="6401" max="6401" width="2.7109375" style="955" customWidth="1"/>
    <col min="6402" max="6402" width="5.7109375" style="955" customWidth="1"/>
    <col min="6403" max="6403" width="14.28515625" style="955" customWidth="1"/>
    <col min="6404" max="6404" width="4.42578125" style="955" customWidth="1"/>
    <col min="6405" max="6405" width="5" style="955" customWidth="1"/>
    <col min="6406" max="6406" width="7" style="955" customWidth="1"/>
    <col min="6407" max="6407" width="11.28515625" style="955" customWidth="1"/>
    <col min="6408" max="6408" width="6.28515625" style="955" customWidth="1"/>
    <col min="6409" max="6409" width="3.7109375" style="955" customWidth="1"/>
    <col min="6410" max="6410" width="9.42578125" style="955" customWidth="1"/>
    <col min="6411" max="6411" width="3" style="955" customWidth="1"/>
    <col min="6412" max="6412" width="8.140625" style="955" customWidth="1"/>
    <col min="6413" max="6413" width="11.5703125" style="955" customWidth="1"/>
    <col min="6414" max="6414" width="4.7109375" style="955" customWidth="1"/>
    <col min="6415" max="6415" width="7.7109375" style="955" customWidth="1"/>
    <col min="6416" max="6416" width="11.5703125" style="955" customWidth="1"/>
    <col min="6417" max="6417" width="13.28515625" style="955" customWidth="1"/>
    <col min="6418" max="6418" width="7.7109375" style="955" customWidth="1"/>
    <col min="6419" max="6419" width="9.5703125" style="955" customWidth="1"/>
    <col min="6420" max="6420" width="9.28515625" style="955" customWidth="1"/>
    <col min="6421" max="6421" width="16.42578125" style="955" customWidth="1"/>
    <col min="6422" max="6656" width="8.7109375" style="955"/>
    <col min="6657" max="6657" width="2.7109375" style="955" customWidth="1"/>
    <col min="6658" max="6658" width="5.7109375" style="955" customWidth="1"/>
    <col min="6659" max="6659" width="14.28515625" style="955" customWidth="1"/>
    <col min="6660" max="6660" width="4.42578125" style="955" customWidth="1"/>
    <col min="6661" max="6661" width="5" style="955" customWidth="1"/>
    <col min="6662" max="6662" width="7" style="955" customWidth="1"/>
    <col min="6663" max="6663" width="11.28515625" style="955" customWidth="1"/>
    <col min="6664" max="6664" width="6.28515625" style="955" customWidth="1"/>
    <col min="6665" max="6665" width="3.7109375" style="955" customWidth="1"/>
    <col min="6666" max="6666" width="9.42578125" style="955" customWidth="1"/>
    <col min="6667" max="6667" width="3" style="955" customWidth="1"/>
    <col min="6668" max="6668" width="8.140625" style="955" customWidth="1"/>
    <col min="6669" max="6669" width="11.5703125" style="955" customWidth="1"/>
    <col min="6670" max="6670" width="4.7109375" style="955" customWidth="1"/>
    <col min="6671" max="6671" width="7.7109375" style="955" customWidth="1"/>
    <col min="6672" max="6672" width="11.5703125" style="955" customWidth="1"/>
    <col min="6673" max="6673" width="13.28515625" style="955" customWidth="1"/>
    <col min="6674" max="6674" width="7.7109375" style="955" customWidth="1"/>
    <col min="6675" max="6675" width="9.5703125" style="955" customWidth="1"/>
    <col min="6676" max="6676" width="9.28515625" style="955" customWidth="1"/>
    <col min="6677" max="6677" width="16.42578125" style="955" customWidth="1"/>
    <col min="6678" max="6912" width="8.7109375" style="955"/>
    <col min="6913" max="6913" width="2.7109375" style="955" customWidth="1"/>
    <col min="6914" max="6914" width="5.7109375" style="955" customWidth="1"/>
    <col min="6915" max="6915" width="14.28515625" style="955" customWidth="1"/>
    <col min="6916" max="6916" width="4.42578125" style="955" customWidth="1"/>
    <col min="6917" max="6917" width="5" style="955" customWidth="1"/>
    <col min="6918" max="6918" width="7" style="955" customWidth="1"/>
    <col min="6919" max="6919" width="11.28515625" style="955" customWidth="1"/>
    <col min="6920" max="6920" width="6.28515625" style="955" customWidth="1"/>
    <col min="6921" max="6921" width="3.7109375" style="955" customWidth="1"/>
    <col min="6922" max="6922" width="9.42578125" style="955" customWidth="1"/>
    <col min="6923" max="6923" width="3" style="955" customWidth="1"/>
    <col min="6924" max="6924" width="8.140625" style="955" customWidth="1"/>
    <col min="6925" max="6925" width="11.5703125" style="955" customWidth="1"/>
    <col min="6926" max="6926" width="4.7109375" style="955" customWidth="1"/>
    <col min="6927" max="6927" width="7.7109375" style="955" customWidth="1"/>
    <col min="6928" max="6928" width="11.5703125" style="955" customWidth="1"/>
    <col min="6929" max="6929" width="13.28515625" style="955" customWidth="1"/>
    <col min="6930" max="6930" width="7.7109375" style="955" customWidth="1"/>
    <col min="6931" max="6931" width="9.5703125" style="955" customWidth="1"/>
    <col min="6932" max="6932" width="9.28515625" style="955" customWidth="1"/>
    <col min="6933" max="6933" width="16.42578125" style="955" customWidth="1"/>
    <col min="6934" max="7168" width="8.7109375" style="955"/>
    <col min="7169" max="7169" width="2.7109375" style="955" customWidth="1"/>
    <col min="7170" max="7170" width="5.7109375" style="955" customWidth="1"/>
    <col min="7171" max="7171" width="14.28515625" style="955" customWidth="1"/>
    <col min="7172" max="7172" width="4.42578125" style="955" customWidth="1"/>
    <col min="7173" max="7173" width="5" style="955" customWidth="1"/>
    <col min="7174" max="7174" width="7" style="955" customWidth="1"/>
    <col min="7175" max="7175" width="11.28515625" style="955" customWidth="1"/>
    <col min="7176" max="7176" width="6.28515625" style="955" customWidth="1"/>
    <col min="7177" max="7177" width="3.7109375" style="955" customWidth="1"/>
    <col min="7178" max="7178" width="9.42578125" style="955" customWidth="1"/>
    <col min="7179" max="7179" width="3" style="955" customWidth="1"/>
    <col min="7180" max="7180" width="8.140625" style="955" customWidth="1"/>
    <col min="7181" max="7181" width="11.5703125" style="955" customWidth="1"/>
    <col min="7182" max="7182" width="4.7109375" style="955" customWidth="1"/>
    <col min="7183" max="7183" width="7.7109375" style="955" customWidth="1"/>
    <col min="7184" max="7184" width="11.5703125" style="955" customWidth="1"/>
    <col min="7185" max="7185" width="13.28515625" style="955" customWidth="1"/>
    <col min="7186" max="7186" width="7.7109375" style="955" customWidth="1"/>
    <col min="7187" max="7187" width="9.5703125" style="955" customWidth="1"/>
    <col min="7188" max="7188" width="9.28515625" style="955" customWidth="1"/>
    <col min="7189" max="7189" width="16.42578125" style="955" customWidth="1"/>
    <col min="7190" max="7424" width="8.7109375" style="955"/>
    <col min="7425" max="7425" width="2.7109375" style="955" customWidth="1"/>
    <col min="7426" max="7426" width="5.7109375" style="955" customWidth="1"/>
    <col min="7427" max="7427" width="14.28515625" style="955" customWidth="1"/>
    <col min="7428" max="7428" width="4.42578125" style="955" customWidth="1"/>
    <col min="7429" max="7429" width="5" style="955" customWidth="1"/>
    <col min="7430" max="7430" width="7" style="955" customWidth="1"/>
    <col min="7431" max="7431" width="11.28515625" style="955" customWidth="1"/>
    <col min="7432" max="7432" width="6.28515625" style="955" customWidth="1"/>
    <col min="7433" max="7433" width="3.7109375" style="955" customWidth="1"/>
    <col min="7434" max="7434" width="9.42578125" style="955" customWidth="1"/>
    <col min="7435" max="7435" width="3" style="955" customWidth="1"/>
    <col min="7436" max="7436" width="8.140625" style="955" customWidth="1"/>
    <col min="7437" max="7437" width="11.5703125" style="955" customWidth="1"/>
    <col min="7438" max="7438" width="4.7109375" style="955" customWidth="1"/>
    <col min="7439" max="7439" width="7.7109375" style="955" customWidth="1"/>
    <col min="7440" max="7440" width="11.5703125" style="955" customWidth="1"/>
    <col min="7441" max="7441" width="13.28515625" style="955" customWidth="1"/>
    <col min="7442" max="7442" width="7.7109375" style="955" customWidth="1"/>
    <col min="7443" max="7443" width="9.5703125" style="955" customWidth="1"/>
    <col min="7444" max="7444" width="9.28515625" style="955" customWidth="1"/>
    <col min="7445" max="7445" width="16.42578125" style="955" customWidth="1"/>
    <col min="7446" max="7680" width="8.7109375" style="955"/>
    <col min="7681" max="7681" width="2.7109375" style="955" customWidth="1"/>
    <col min="7682" max="7682" width="5.7109375" style="955" customWidth="1"/>
    <col min="7683" max="7683" width="14.28515625" style="955" customWidth="1"/>
    <col min="7684" max="7684" width="4.42578125" style="955" customWidth="1"/>
    <col min="7685" max="7685" width="5" style="955" customWidth="1"/>
    <col min="7686" max="7686" width="7" style="955" customWidth="1"/>
    <col min="7687" max="7687" width="11.28515625" style="955" customWidth="1"/>
    <col min="7688" max="7688" width="6.28515625" style="955" customWidth="1"/>
    <col min="7689" max="7689" width="3.7109375" style="955" customWidth="1"/>
    <col min="7690" max="7690" width="9.42578125" style="955" customWidth="1"/>
    <col min="7691" max="7691" width="3" style="955" customWidth="1"/>
    <col min="7692" max="7692" width="8.140625" style="955" customWidth="1"/>
    <col min="7693" max="7693" width="11.5703125" style="955" customWidth="1"/>
    <col min="7694" max="7694" width="4.7109375" style="955" customWidth="1"/>
    <col min="7695" max="7695" width="7.7109375" style="955" customWidth="1"/>
    <col min="7696" max="7696" width="11.5703125" style="955" customWidth="1"/>
    <col min="7697" max="7697" width="13.28515625" style="955" customWidth="1"/>
    <col min="7698" max="7698" width="7.7109375" style="955" customWidth="1"/>
    <col min="7699" max="7699" width="9.5703125" style="955" customWidth="1"/>
    <col min="7700" max="7700" width="9.28515625" style="955" customWidth="1"/>
    <col min="7701" max="7701" width="16.42578125" style="955" customWidth="1"/>
    <col min="7702" max="7936" width="8.7109375" style="955"/>
    <col min="7937" max="7937" width="2.7109375" style="955" customWidth="1"/>
    <col min="7938" max="7938" width="5.7109375" style="955" customWidth="1"/>
    <col min="7939" max="7939" width="14.28515625" style="955" customWidth="1"/>
    <col min="7940" max="7940" width="4.42578125" style="955" customWidth="1"/>
    <col min="7941" max="7941" width="5" style="955" customWidth="1"/>
    <col min="7942" max="7942" width="7" style="955" customWidth="1"/>
    <col min="7943" max="7943" width="11.28515625" style="955" customWidth="1"/>
    <col min="7944" max="7944" width="6.28515625" style="955" customWidth="1"/>
    <col min="7945" max="7945" width="3.7109375" style="955" customWidth="1"/>
    <col min="7946" max="7946" width="9.42578125" style="955" customWidth="1"/>
    <col min="7947" max="7947" width="3" style="955" customWidth="1"/>
    <col min="7948" max="7948" width="8.140625" style="955" customWidth="1"/>
    <col min="7949" max="7949" width="11.5703125" style="955" customWidth="1"/>
    <col min="7950" max="7950" width="4.7109375" style="955" customWidth="1"/>
    <col min="7951" max="7951" width="7.7109375" style="955" customWidth="1"/>
    <col min="7952" max="7952" width="11.5703125" style="955" customWidth="1"/>
    <col min="7953" max="7953" width="13.28515625" style="955" customWidth="1"/>
    <col min="7954" max="7954" width="7.7109375" style="955" customWidth="1"/>
    <col min="7955" max="7955" width="9.5703125" style="955" customWidth="1"/>
    <col min="7956" max="7956" width="9.28515625" style="955" customWidth="1"/>
    <col min="7957" max="7957" width="16.42578125" style="955" customWidth="1"/>
    <col min="7958" max="8192" width="8.7109375" style="955"/>
    <col min="8193" max="8193" width="2.7109375" style="955" customWidth="1"/>
    <col min="8194" max="8194" width="5.7109375" style="955" customWidth="1"/>
    <col min="8195" max="8195" width="14.28515625" style="955" customWidth="1"/>
    <col min="8196" max="8196" width="4.42578125" style="955" customWidth="1"/>
    <col min="8197" max="8197" width="5" style="955" customWidth="1"/>
    <col min="8198" max="8198" width="7" style="955" customWidth="1"/>
    <col min="8199" max="8199" width="11.28515625" style="955" customWidth="1"/>
    <col min="8200" max="8200" width="6.28515625" style="955" customWidth="1"/>
    <col min="8201" max="8201" width="3.7109375" style="955" customWidth="1"/>
    <col min="8202" max="8202" width="9.42578125" style="955" customWidth="1"/>
    <col min="8203" max="8203" width="3" style="955" customWidth="1"/>
    <col min="8204" max="8204" width="8.140625" style="955" customWidth="1"/>
    <col min="8205" max="8205" width="11.5703125" style="955" customWidth="1"/>
    <col min="8206" max="8206" width="4.7109375" style="955" customWidth="1"/>
    <col min="8207" max="8207" width="7.7109375" style="955" customWidth="1"/>
    <col min="8208" max="8208" width="11.5703125" style="955" customWidth="1"/>
    <col min="8209" max="8209" width="13.28515625" style="955" customWidth="1"/>
    <col min="8210" max="8210" width="7.7109375" style="955" customWidth="1"/>
    <col min="8211" max="8211" width="9.5703125" style="955" customWidth="1"/>
    <col min="8212" max="8212" width="9.28515625" style="955" customWidth="1"/>
    <col min="8213" max="8213" width="16.42578125" style="955" customWidth="1"/>
    <col min="8214" max="8448" width="8.7109375" style="955"/>
    <col min="8449" max="8449" width="2.7109375" style="955" customWidth="1"/>
    <col min="8450" max="8450" width="5.7109375" style="955" customWidth="1"/>
    <col min="8451" max="8451" width="14.28515625" style="955" customWidth="1"/>
    <col min="8452" max="8452" width="4.42578125" style="955" customWidth="1"/>
    <col min="8453" max="8453" width="5" style="955" customWidth="1"/>
    <col min="8454" max="8454" width="7" style="955" customWidth="1"/>
    <col min="8455" max="8455" width="11.28515625" style="955" customWidth="1"/>
    <col min="8456" max="8456" width="6.28515625" style="955" customWidth="1"/>
    <col min="8457" max="8457" width="3.7109375" style="955" customWidth="1"/>
    <col min="8458" max="8458" width="9.42578125" style="955" customWidth="1"/>
    <col min="8459" max="8459" width="3" style="955" customWidth="1"/>
    <col min="8460" max="8460" width="8.140625" style="955" customWidth="1"/>
    <col min="8461" max="8461" width="11.5703125" style="955" customWidth="1"/>
    <col min="8462" max="8462" width="4.7109375" style="955" customWidth="1"/>
    <col min="8463" max="8463" width="7.7109375" style="955" customWidth="1"/>
    <col min="8464" max="8464" width="11.5703125" style="955" customWidth="1"/>
    <col min="8465" max="8465" width="13.28515625" style="955" customWidth="1"/>
    <col min="8466" max="8466" width="7.7109375" style="955" customWidth="1"/>
    <col min="8467" max="8467" width="9.5703125" style="955" customWidth="1"/>
    <col min="8468" max="8468" width="9.28515625" style="955" customWidth="1"/>
    <col min="8469" max="8469" width="16.42578125" style="955" customWidth="1"/>
    <col min="8470" max="8704" width="8.7109375" style="955"/>
    <col min="8705" max="8705" width="2.7109375" style="955" customWidth="1"/>
    <col min="8706" max="8706" width="5.7109375" style="955" customWidth="1"/>
    <col min="8707" max="8707" width="14.28515625" style="955" customWidth="1"/>
    <col min="8708" max="8708" width="4.42578125" style="955" customWidth="1"/>
    <col min="8709" max="8709" width="5" style="955" customWidth="1"/>
    <col min="8710" max="8710" width="7" style="955" customWidth="1"/>
    <col min="8711" max="8711" width="11.28515625" style="955" customWidth="1"/>
    <col min="8712" max="8712" width="6.28515625" style="955" customWidth="1"/>
    <col min="8713" max="8713" width="3.7109375" style="955" customWidth="1"/>
    <col min="8714" max="8714" width="9.42578125" style="955" customWidth="1"/>
    <col min="8715" max="8715" width="3" style="955" customWidth="1"/>
    <col min="8716" max="8716" width="8.140625" style="955" customWidth="1"/>
    <col min="8717" max="8717" width="11.5703125" style="955" customWidth="1"/>
    <col min="8718" max="8718" width="4.7109375" style="955" customWidth="1"/>
    <col min="8719" max="8719" width="7.7109375" style="955" customWidth="1"/>
    <col min="8720" max="8720" width="11.5703125" style="955" customWidth="1"/>
    <col min="8721" max="8721" width="13.28515625" style="955" customWidth="1"/>
    <col min="8722" max="8722" width="7.7109375" style="955" customWidth="1"/>
    <col min="8723" max="8723" width="9.5703125" style="955" customWidth="1"/>
    <col min="8724" max="8724" width="9.28515625" style="955" customWidth="1"/>
    <col min="8725" max="8725" width="16.42578125" style="955" customWidth="1"/>
    <col min="8726" max="8960" width="8.7109375" style="955"/>
    <col min="8961" max="8961" width="2.7109375" style="955" customWidth="1"/>
    <col min="8962" max="8962" width="5.7109375" style="955" customWidth="1"/>
    <col min="8963" max="8963" width="14.28515625" style="955" customWidth="1"/>
    <col min="8964" max="8964" width="4.42578125" style="955" customWidth="1"/>
    <col min="8965" max="8965" width="5" style="955" customWidth="1"/>
    <col min="8966" max="8966" width="7" style="955" customWidth="1"/>
    <col min="8967" max="8967" width="11.28515625" style="955" customWidth="1"/>
    <col min="8968" max="8968" width="6.28515625" style="955" customWidth="1"/>
    <col min="8969" max="8969" width="3.7109375" style="955" customWidth="1"/>
    <col min="8970" max="8970" width="9.42578125" style="955" customWidth="1"/>
    <col min="8971" max="8971" width="3" style="955" customWidth="1"/>
    <col min="8972" max="8972" width="8.140625" style="955" customWidth="1"/>
    <col min="8973" max="8973" width="11.5703125" style="955" customWidth="1"/>
    <col min="8974" max="8974" width="4.7109375" style="955" customWidth="1"/>
    <col min="8975" max="8975" width="7.7109375" style="955" customWidth="1"/>
    <col min="8976" max="8976" width="11.5703125" style="955" customWidth="1"/>
    <col min="8977" max="8977" width="13.28515625" style="955" customWidth="1"/>
    <col min="8978" max="8978" width="7.7109375" style="955" customWidth="1"/>
    <col min="8979" max="8979" width="9.5703125" style="955" customWidth="1"/>
    <col min="8980" max="8980" width="9.28515625" style="955" customWidth="1"/>
    <col min="8981" max="8981" width="16.42578125" style="955" customWidth="1"/>
    <col min="8982" max="9216" width="8.7109375" style="955"/>
    <col min="9217" max="9217" width="2.7109375" style="955" customWidth="1"/>
    <col min="9218" max="9218" width="5.7109375" style="955" customWidth="1"/>
    <col min="9219" max="9219" width="14.28515625" style="955" customWidth="1"/>
    <col min="9220" max="9220" width="4.42578125" style="955" customWidth="1"/>
    <col min="9221" max="9221" width="5" style="955" customWidth="1"/>
    <col min="9222" max="9222" width="7" style="955" customWidth="1"/>
    <col min="9223" max="9223" width="11.28515625" style="955" customWidth="1"/>
    <col min="9224" max="9224" width="6.28515625" style="955" customWidth="1"/>
    <col min="9225" max="9225" width="3.7109375" style="955" customWidth="1"/>
    <col min="9226" max="9226" width="9.42578125" style="955" customWidth="1"/>
    <col min="9227" max="9227" width="3" style="955" customWidth="1"/>
    <col min="9228" max="9228" width="8.140625" style="955" customWidth="1"/>
    <col min="9229" max="9229" width="11.5703125" style="955" customWidth="1"/>
    <col min="9230" max="9230" width="4.7109375" style="955" customWidth="1"/>
    <col min="9231" max="9231" width="7.7109375" style="955" customWidth="1"/>
    <col min="9232" max="9232" width="11.5703125" style="955" customWidth="1"/>
    <col min="9233" max="9233" width="13.28515625" style="955" customWidth="1"/>
    <col min="9234" max="9234" width="7.7109375" style="955" customWidth="1"/>
    <col min="9235" max="9235" width="9.5703125" style="955" customWidth="1"/>
    <col min="9236" max="9236" width="9.28515625" style="955" customWidth="1"/>
    <col min="9237" max="9237" width="16.42578125" style="955" customWidth="1"/>
    <col min="9238" max="9472" width="8.7109375" style="955"/>
    <col min="9473" max="9473" width="2.7109375" style="955" customWidth="1"/>
    <col min="9474" max="9474" width="5.7109375" style="955" customWidth="1"/>
    <col min="9475" max="9475" width="14.28515625" style="955" customWidth="1"/>
    <col min="9476" max="9476" width="4.42578125" style="955" customWidth="1"/>
    <col min="9477" max="9477" width="5" style="955" customWidth="1"/>
    <col min="9478" max="9478" width="7" style="955" customWidth="1"/>
    <col min="9479" max="9479" width="11.28515625" style="955" customWidth="1"/>
    <col min="9480" max="9480" width="6.28515625" style="955" customWidth="1"/>
    <col min="9481" max="9481" width="3.7109375" style="955" customWidth="1"/>
    <col min="9482" max="9482" width="9.42578125" style="955" customWidth="1"/>
    <col min="9483" max="9483" width="3" style="955" customWidth="1"/>
    <col min="9484" max="9484" width="8.140625" style="955" customWidth="1"/>
    <col min="9485" max="9485" width="11.5703125" style="955" customWidth="1"/>
    <col min="9486" max="9486" width="4.7109375" style="955" customWidth="1"/>
    <col min="9487" max="9487" width="7.7109375" style="955" customWidth="1"/>
    <col min="9488" max="9488" width="11.5703125" style="955" customWidth="1"/>
    <col min="9489" max="9489" width="13.28515625" style="955" customWidth="1"/>
    <col min="9490" max="9490" width="7.7109375" style="955" customWidth="1"/>
    <col min="9491" max="9491" width="9.5703125" style="955" customWidth="1"/>
    <col min="9492" max="9492" width="9.28515625" style="955" customWidth="1"/>
    <col min="9493" max="9493" width="16.42578125" style="955" customWidth="1"/>
    <col min="9494" max="9728" width="8.7109375" style="955"/>
    <col min="9729" max="9729" width="2.7109375" style="955" customWidth="1"/>
    <col min="9730" max="9730" width="5.7109375" style="955" customWidth="1"/>
    <col min="9731" max="9731" width="14.28515625" style="955" customWidth="1"/>
    <col min="9732" max="9732" width="4.42578125" style="955" customWidth="1"/>
    <col min="9733" max="9733" width="5" style="955" customWidth="1"/>
    <col min="9734" max="9734" width="7" style="955" customWidth="1"/>
    <col min="9735" max="9735" width="11.28515625" style="955" customWidth="1"/>
    <col min="9736" max="9736" width="6.28515625" style="955" customWidth="1"/>
    <col min="9737" max="9737" width="3.7109375" style="955" customWidth="1"/>
    <col min="9738" max="9738" width="9.42578125" style="955" customWidth="1"/>
    <col min="9739" max="9739" width="3" style="955" customWidth="1"/>
    <col min="9740" max="9740" width="8.140625" style="955" customWidth="1"/>
    <col min="9741" max="9741" width="11.5703125" style="955" customWidth="1"/>
    <col min="9742" max="9742" width="4.7109375" style="955" customWidth="1"/>
    <col min="9743" max="9743" width="7.7109375" style="955" customWidth="1"/>
    <col min="9744" max="9744" width="11.5703125" style="955" customWidth="1"/>
    <col min="9745" max="9745" width="13.28515625" style="955" customWidth="1"/>
    <col min="9746" max="9746" width="7.7109375" style="955" customWidth="1"/>
    <col min="9747" max="9747" width="9.5703125" style="955" customWidth="1"/>
    <col min="9748" max="9748" width="9.28515625" style="955" customWidth="1"/>
    <col min="9749" max="9749" width="16.42578125" style="955" customWidth="1"/>
    <col min="9750" max="9984" width="8.7109375" style="955"/>
    <col min="9985" max="9985" width="2.7109375" style="955" customWidth="1"/>
    <col min="9986" max="9986" width="5.7109375" style="955" customWidth="1"/>
    <col min="9987" max="9987" width="14.28515625" style="955" customWidth="1"/>
    <col min="9988" max="9988" width="4.42578125" style="955" customWidth="1"/>
    <col min="9989" max="9989" width="5" style="955" customWidth="1"/>
    <col min="9990" max="9990" width="7" style="955" customWidth="1"/>
    <col min="9991" max="9991" width="11.28515625" style="955" customWidth="1"/>
    <col min="9992" max="9992" width="6.28515625" style="955" customWidth="1"/>
    <col min="9993" max="9993" width="3.7109375" style="955" customWidth="1"/>
    <col min="9994" max="9994" width="9.42578125" style="955" customWidth="1"/>
    <col min="9995" max="9995" width="3" style="955" customWidth="1"/>
    <col min="9996" max="9996" width="8.140625" style="955" customWidth="1"/>
    <col min="9997" max="9997" width="11.5703125" style="955" customWidth="1"/>
    <col min="9998" max="9998" width="4.7109375" style="955" customWidth="1"/>
    <col min="9999" max="9999" width="7.7109375" style="955" customWidth="1"/>
    <col min="10000" max="10000" width="11.5703125" style="955" customWidth="1"/>
    <col min="10001" max="10001" width="13.28515625" style="955" customWidth="1"/>
    <col min="10002" max="10002" width="7.7109375" style="955" customWidth="1"/>
    <col min="10003" max="10003" width="9.5703125" style="955" customWidth="1"/>
    <col min="10004" max="10004" width="9.28515625" style="955" customWidth="1"/>
    <col min="10005" max="10005" width="16.42578125" style="955" customWidth="1"/>
    <col min="10006" max="10240" width="8.7109375" style="955"/>
    <col min="10241" max="10241" width="2.7109375" style="955" customWidth="1"/>
    <col min="10242" max="10242" width="5.7109375" style="955" customWidth="1"/>
    <col min="10243" max="10243" width="14.28515625" style="955" customWidth="1"/>
    <col min="10244" max="10244" width="4.42578125" style="955" customWidth="1"/>
    <col min="10245" max="10245" width="5" style="955" customWidth="1"/>
    <col min="10246" max="10246" width="7" style="955" customWidth="1"/>
    <col min="10247" max="10247" width="11.28515625" style="955" customWidth="1"/>
    <col min="10248" max="10248" width="6.28515625" style="955" customWidth="1"/>
    <col min="10249" max="10249" width="3.7109375" style="955" customWidth="1"/>
    <col min="10250" max="10250" width="9.42578125" style="955" customWidth="1"/>
    <col min="10251" max="10251" width="3" style="955" customWidth="1"/>
    <col min="10252" max="10252" width="8.140625" style="955" customWidth="1"/>
    <col min="10253" max="10253" width="11.5703125" style="955" customWidth="1"/>
    <col min="10254" max="10254" width="4.7109375" style="955" customWidth="1"/>
    <col min="10255" max="10255" width="7.7109375" style="955" customWidth="1"/>
    <col min="10256" max="10256" width="11.5703125" style="955" customWidth="1"/>
    <col min="10257" max="10257" width="13.28515625" style="955" customWidth="1"/>
    <col min="10258" max="10258" width="7.7109375" style="955" customWidth="1"/>
    <col min="10259" max="10259" width="9.5703125" style="955" customWidth="1"/>
    <col min="10260" max="10260" width="9.28515625" style="955" customWidth="1"/>
    <col min="10261" max="10261" width="16.42578125" style="955" customWidth="1"/>
    <col min="10262" max="10496" width="8.7109375" style="955"/>
    <col min="10497" max="10497" width="2.7109375" style="955" customWidth="1"/>
    <col min="10498" max="10498" width="5.7109375" style="955" customWidth="1"/>
    <col min="10499" max="10499" width="14.28515625" style="955" customWidth="1"/>
    <col min="10500" max="10500" width="4.42578125" style="955" customWidth="1"/>
    <col min="10501" max="10501" width="5" style="955" customWidth="1"/>
    <col min="10502" max="10502" width="7" style="955" customWidth="1"/>
    <col min="10503" max="10503" width="11.28515625" style="955" customWidth="1"/>
    <col min="10504" max="10504" width="6.28515625" style="955" customWidth="1"/>
    <col min="10505" max="10505" width="3.7109375" style="955" customWidth="1"/>
    <col min="10506" max="10506" width="9.42578125" style="955" customWidth="1"/>
    <col min="10507" max="10507" width="3" style="955" customWidth="1"/>
    <col min="10508" max="10508" width="8.140625" style="955" customWidth="1"/>
    <col min="10509" max="10509" width="11.5703125" style="955" customWidth="1"/>
    <col min="10510" max="10510" width="4.7109375" style="955" customWidth="1"/>
    <col min="10511" max="10511" width="7.7109375" style="955" customWidth="1"/>
    <col min="10512" max="10512" width="11.5703125" style="955" customWidth="1"/>
    <col min="10513" max="10513" width="13.28515625" style="955" customWidth="1"/>
    <col min="10514" max="10514" width="7.7109375" style="955" customWidth="1"/>
    <col min="10515" max="10515" width="9.5703125" style="955" customWidth="1"/>
    <col min="10516" max="10516" width="9.28515625" style="955" customWidth="1"/>
    <col min="10517" max="10517" width="16.42578125" style="955" customWidth="1"/>
    <col min="10518" max="10752" width="8.7109375" style="955"/>
    <col min="10753" max="10753" width="2.7109375" style="955" customWidth="1"/>
    <col min="10754" max="10754" width="5.7109375" style="955" customWidth="1"/>
    <col min="10755" max="10755" width="14.28515625" style="955" customWidth="1"/>
    <col min="10756" max="10756" width="4.42578125" style="955" customWidth="1"/>
    <col min="10757" max="10757" width="5" style="955" customWidth="1"/>
    <col min="10758" max="10758" width="7" style="955" customWidth="1"/>
    <col min="10759" max="10759" width="11.28515625" style="955" customWidth="1"/>
    <col min="10760" max="10760" width="6.28515625" style="955" customWidth="1"/>
    <col min="10761" max="10761" width="3.7109375" style="955" customWidth="1"/>
    <col min="10762" max="10762" width="9.42578125" style="955" customWidth="1"/>
    <col min="10763" max="10763" width="3" style="955" customWidth="1"/>
    <col min="10764" max="10764" width="8.140625" style="955" customWidth="1"/>
    <col min="10765" max="10765" width="11.5703125" style="955" customWidth="1"/>
    <col min="10766" max="10766" width="4.7109375" style="955" customWidth="1"/>
    <col min="10767" max="10767" width="7.7109375" style="955" customWidth="1"/>
    <col min="10768" max="10768" width="11.5703125" style="955" customWidth="1"/>
    <col min="10769" max="10769" width="13.28515625" style="955" customWidth="1"/>
    <col min="10770" max="10770" width="7.7109375" style="955" customWidth="1"/>
    <col min="10771" max="10771" width="9.5703125" style="955" customWidth="1"/>
    <col min="10772" max="10772" width="9.28515625" style="955" customWidth="1"/>
    <col min="10773" max="10773" width="16.42578125" style="955" customWidth="1"/>
    <col min="10774" max="11008" width="8.7109375" style="955"/>
    <col min="11009" max="11009" width="2.7109375" style="955" customWidth="1"/>
    <col min="11010" max="11010" width="5.7109375" style="955" customWidth="1"/>
    <col min="11011" max="11011" width="14.28515625" style="955" customWidth="1"/>
    <col min="11012" max="11012" width="4.42578125" style="955" customWidth="1"/>
    <col min="11013" max="11013" width="5" style="955" customWidth="1"/>
    <col min="11014" max="11014" width="7" style="955" customWidth="1"/>
    <col min="11015" max="11015" width="11.28515625" style="955" customWidth="1"/>
    <col min="11016" max="11016" width="6.28515625" style="955" customWidth="1"/>
    <col min="11017" max="11017" width="3.7109375" style="955" customWidth="1"/>
    <col min="11018" max="11018" width="9.42578125" style="955" customWidth="1"/>
    <col min="11019" max="11019" width="3" style="955" customWidth="1"/>
    <col min="11020" max="11020" width="8.140625" style="955" customWidth="1"/>
    <col min="11021" max="11021" width="11.5703125" style="955" customWidth="1"/>
    <col min="11022" max="11022" width="4.7109375" style="955" customWidth="1"/>
    <col min="11023" max="11023" width="7.7109375" style="955" customWidth="1"/>
    <col min="11024" max="11024" width="11.5703125" style="955" customWidth="1"/>
    <col min="11025" max="11025" width="13.28515625" style="955" customWidth="1"/>
    <col min="11026" max="11026" width="7.7109375" style="955" customWidth="1"/>
    <col min="11027" max="11027" width="9.5703125" style="955" customWidth="1"/>
    <col min="11028" max="11028" width="9.28515625" style="955" customWidth="1"/>
    <col min="11029" max="11029" width="16.42578125" style="955" customWidth="1"/>
    <col min="11030" max="11264" width="8.7109375" style="955"/>
    <col min="11265" max="11265" width="2.7109375" style="955" customWidth="1"/>
    <col min="11266" max="11266" width="5.7109375" style="955" customWidth="1"/>
    <col min="11267" max="11267" width="14.28515625" style="955" customWidth="1"/>
    <col min="11268" max="11268" width="4.42578125" style="955" customWidth="1"/>
    <col min="11269" max="11269" width="5" style="955" customWidth="1"/>
    <col min="11270" max="11270" width="7" style="955" customWidth="1"/>
    <col min="11271" max="11271" width="11.28515625" style="955" customWidth="1"/>
    <col min="11272" max="11272" width="6.28515625" style="955" customWidth="1"/>
    <col min="11273" max="11273" width="3.7109375" style="955" customWidth="1"/>
    <col min="11274" max="11274" width="9.42578125" style="955" customWidth="1"/>
    <col min="11275" max="11275" width="3" style="955" customWidth="1"/>
    <col min="11276" max="11276" width="8.140625" style="955" customWidth="1"/>
    <col min="11277" max="11277" width="11.5703125" style="955" customWidth="1"/>
    <col min="11278" max="11278" width="4.7109375" style="955" customWidth="1"/>
    <col min="11279" max="11279" width="7.7109375" style="955" customWidth="1"/>
    <col min="11280" max="11280" width="11.5703125" style="955" customWidth="1"/>
    <col min="11281" max="11281" width="13.28515625" style="955" customWidth="1"/>
    <col min="11282" max="11282" width="7.7109375" style="955" customWidth="1"/>
    <col min="11283" max="11283" width="9.5703125" style="955" customWidth="1"/>
    <col min="11284" max="11284" width="9.28515625" style="955" customWidth="1"/>
    <col min="11285" max="11285" width="16.42578125" style="955" customWidth="1"/>
    <col min="11286" max="11520" width="8.7109375" style="955"/>
    <col min="11521" max="11521" width="2.7109375" style="955" customWidth="1"/>
    <col min="11522" max="11522" width="5.7109375" style="955" customWidth="1"/>
    <col min="11523" max="11523" width="14.28515625" style="955" customWidth="1"/>
    <col min="11524" max="11524" width="4.42578125" style="955" customWidth="1"/>
    <col min="11525" max="11525" width="5" style="955" customWidth="1"/>
    <col min="11526" max="11526" width="7" style="955" customWidth="1"/>
    <col min="11527" max="11527" width="11.28515625" style="955" customWidth="1"/>
    <col min="11528" max="11528" width="6.28515625" style="955" customWidth="1"/>
    <col min="11529" max="11529" width="3.7109375" style="955" customWidth="1"/>
    <col min="11530" max="11530" width="9.42578125" style="955" customWidth="1"/>
    <col min="11531" max="11531" width="3" style="955" customWidth="1"/>
    <col min="11532" max="11532" width="8.140625" style="955" customWidth="1"/>
    <col min="11533" max="11533" width="11.5703125" style="955" customWidth="1"/>
    <col min="11534" max="11534" width="4.7109375" style="955" customWidth="1"/>
    <col min="11535" max="11535" width="7.7109375" style="955" customWidth="1"/>
    <col min="11536" max="11536" width="11.5703125" style="955" customWidth="1"/>
    <col min="11537" max="11537" width="13.28515625" style="955" customWidth="1"/>
    <col min="11538" max="11538" width="7.7109375" style="955" customWidth="1"/>
    <col min="11539" max="11539" width="9.5703125" style="955" customWidth="1"/>
    <col min="11540" max="11540" width="9.28515625" style="955" customWidth="1"/>
    <col min="11541" max="11541" width="16.42578125" style="955" customWidth="1"/>
    <col min="11542" max="11776" width="8.7109375" style="955"/>
    <col min="11777" max="11777" width="2.7109375" style="955" customWidth="1"/>
    <col min="11778" max="11778" width="5.7109375" style="955" customWidth="1"/>
    <col min="11779" max="11779" width="14.28515625" style="955" customWidth="1"/>
    <col min="11780" max="11780" width="4.42578125" style="955" customWidth="1"/>
    <col min="11781" max="11781" width="5" style="955" customWidth="1"/>
    <col min="11782" max="11782" width="7" style="955" customWidth="1"/>
    <col min="11783" max="11783" width="11.28515625" style="955" customWidth="1"/>
    <col min="11784" max="11784" width="6.28515625" style="955" customWidth="1"/>
    <col min="11785" max="11785" width="3.7109375" style="955" customWidth="1"/>
    <col min="11786" max="11786" width="9.42578125" style="955" customWidth="1"/>
    <col min="11787" max="11787" width="3" style="955" customWidth="1"/>
    <col min="11788" max="11788" width="8.140625" style="955" customWidth="1"/>
    <col min="11789" max="11789" width="11.5703125" style="955" customWidth="1"/>
    <col min="11790" max="11790" width="4.7109375" style="955" customWidth="1"/>
    <col min="11791" max="11791" width="7.7109375" style="955" customWidth="1"/>
    <col min="11792" max="11792" width="11.5703125" style="955" customWidth="1"/>
    <col min="11793" max="11793" width="13.28515625" style="955" customWidth="1"/>
    <col min="11794" max="11794" width="7.7109375" style="955" customWidth="1"/>
    <col min="11795" max="11795" width="9.5703125" style="955" customWidth="1"/>
    <col min="11796" max="11796" width="9.28515625" style="955" customWidth="1"/>
    <col min="11797" max="11797" width="16.42578125" style="955" customWidth="1"/>
    <col min="11798" max="12032" width="8.7109375" style="955"/>
    <col min="12033" max="12033" width="2.7109375" style="955" customWidth="1"/>
    <col min="12034" max="12034" width="5.7109375" style="955" customWidth="1"/>
    <col min="12035" max="12035" width="14.28515625" style="955" customWidth="1"/>
    <col min="12036" max="12036" width="4.42578125" style="955" customWidth="1"/>
    <col min="12037" max="12037" width="5" style="955" customWidth="1"/>
    <col min="12038" max="12038" width="7" style="955" customWidth="1"/>
    <col min="12039" max="12039" width="11.28515625" style="955" customWidth="1"/>
    <col min="12040" max="12040" width="6.28515625" style="955" customWidth="1"/>
    <col min="12041" max="12041" width="3.7109375" style="955" customWidth="1"/>
    <col min="12042" max="12042" width="9.42578125" style="955" customWidth="1"/>
    <col min="12043" max="12043" width="3" style="955" customWidth="1"/>
    <col min="12044" max="12044" width="8.140625" style="955" customWidth="1"/>
    <col min="12045" max="12045" width="11.5703125" style="955" customWidth="1"/>
    <col min="12046" max="12046" width="4.7109375" style="955" customWidth="1"/>
    <col min="12047" max="12047" width="7.7109375" style="955" customWidth="1"/>
    <col min="12048" max="12048" width="11.5703125" style="955" customWidth="1"/>
    <col min="12049" max="12049" width="13.28515625" style="955" customWidth="1"/>
    <col min="12050" max="12050" width="7.7109375" style="955" customWidth="1"/>
    <col min="12051" max="12051" width="9.5703125" style="955" customWidth="1"/>
    <col min="12052" max="12052" width="9.28515625" style="955" customWidth="1"/>
    <col min="12053" max="12053" width="16.42578125" style="955" customWidth="1"/>
    <col min="12054" max="12288" width="8.7109375" style="955"/>
    <col min="12289" max="12289" width="2.7109375" style="955" customWidth="1"/>
    <col min="12290" max="12290" width="5.7109375" style="955" customWidth="1"/>
    <col min="12291" max="12291" width="14.28515625" style="955" customWidth="1"/>
    <col min="12292" max="12292" width="4.42578125" style="955" customWidth="1"/>
    <col min="12293" max="12293" width="5" style="955" customWidth="1"/>
    <col min="12294" max="12294" width="7" style="955" customWidth="1"/>
    <col min="12295" max="12295" width="11.28515625" style="955" customWidth="1"/>
    <col min="12296" max="12296" width="6.28515625" style="955" customWidth="1"/>
    <col min="12297" max="12297" width="3.7109375" style="955" customWidth="1"/>
    <col min="12298" max="12298" width="9.42578125" style="955" customWidth="1"/>
    <col min="12299" max="12299" width="3" style="955" customWidth="1"/>
    <col min="12300" max="12300" width="8.140625" style="955" customWidth="1"/>
    <col min="12301" max="12301" width="11.5703125" style="955" customWidth="1"/>
    <col min="12302" max="12302" width="4.7109375" style="955" customWidth="1"/>
    <col min="12303" max="12303" width="7.7109375" style="955" customWidth="1"/>
    <col min="12304" max="12304" width="11.5703125" style="955" customWidth="1"/>
    <col min="12305" max="12305" width="13.28515625" style="955" customWidth="1"/>
    <col min="12306" max="12306" width="7.7109375" style="955" customWidth="1"/>
    <col min="12307" max="12307" width="9.5703125" style="955" customWidth="1"/>
    <col min="12308" max="12308" width="9.28515625" style="955" customWidth="1"/>
    <col min="12309" max="12309" width="16.42578125" style="955" customWidth="1"/>
    <col min="12310" max="12544" width="8.7109375" style="955"/>
    <col min="12545" max="12545" width="2.7109375" style="955" customWidth="1"/>
    <col min="12546" max="12546" width="5.7109375" style="955" customWidth="1"/>
    <col min="12547" max="12547" width="14.28515625" style="955" customWidth="1"/>
    <col min="12548" max="12548" width="4.42578125" style="955" customWidth="1"/>
    <col min="12549" max="12549" width="5" style="955" customWidth="1"/>
    <col min="12550" max="12550" width="7" style="955" customWidth="1"/>
    <col min="12551" max="12551" width="11.28515625" style="955" customWidth="1"/>
    <col min="12552" max="12552" width="6.28515625" style="955" customWidth="1"/>
    <col min="12553" max="12553" width="3.7109375" style="955" customWidth="1"/>
    <col min="12554" max="12554" width="9.42578125" style="955" customWidth="1"/>
    <col min="12555" max="12555" width="3" style="955" customWidth="1"/>
    <col min="12556" max="12556" width="8.140625" style="955" customWidth="1"/>
    <col min="12557" max="12557" width="11.5703125" style="955" customWidth="1"/>
    <col min="12558" max="12558" width="4.7109375" style="955" customWidth="1"/>
    <col min="12559" max="12559" width="7.7109375" style="955" customWidth="1"/>
    <col min="12560" max="12560" width="11.5703125" style="955" customWidth="1"/>
    <col min="12561" max="12561" width="13.28515625" style="955" customWidth="1"/>
    <col min="12562" max="12562" width="7.7109375" style="955" customWidth="1"/>
    <col min="12563" max="12563" width="9.5703125" style="955" customWidth="1"/>
    <col min="12564" max="12564" width="9.28515625" style="955" customWidth="1"/>
    <col min="12565" max="12565" width="16.42578125" style="955" customWidth="1"/>
    <col min="12566" max="12800" width="8.7109375" style="955"/>
    <col min="12801" max="12801" width="2.7109375" style="955" customWidth="1"/>
    <col min="12802" max="12802" width="5.7109375" style="955" customWidth="1"/>
    <col min="12803" max="12803" width="14.28515625" style="955" customWidth="1"/>
    <col min="12804" max="12804" width="4.42578125" style="955" customWidth="1"/>
    <col min="12805" max="12805" width="5" style="955" customWidth="1"/>
    <col min="12806" max="12806" width="7" style="955" customWidth="1"/>
    <col min="12807" max="12807" width="11.28515625" style="955" customWidth="1"/>
    <col min="12808" max="12808" width="6.28515625" style="955" customWidth="1"/>
    <col min="12809" max="12809" width="3.7109375" style="955" customWidth="1"/>
    <col min="12810" max="12810" width="9.42578125" style="955" customWidth="1"/>
    <col min="12811" max="12811" width="3" style="955" customWidth="1"/>
    <col min="12812" max="12812" width="8.140625" style="955" customWidth="1"/>
    <col min="12813" max="12813" width="11.5703125" style="955" customWidth="1"/>
    <col min="12814" max="12814" width="4.7109375" style="955" customWidth="1"/>
    <col min="12815" max="12815" width="7.7109375" style="955" customWidth="1"/>
    <col min="12816" max="12816" width="11.5703125" style="955" customWidth="1"/>
    <col min="12817" max="12817" width="13.28515625" style="955" customWidth="1"/>
    <col min="12818" max="12818" width="7.7109375" style="955" customWidth="1"/>
    <col min="12819" max="12819" width="9.5703125" style="955" customWidth="1"/>
    <col min="12820" max="12820" width="9.28515625" style="955" customWidth="1"/>
    <col min="12821" max="12821" width="16.42578125" style="955" customWidth="1"/>
    <col min="12822" max="13056" width="8.7109375" style="955"/>
    <col min="13057" max="13057" width="2.7109375" style="955" customWidth="1"/>
    <col min="13058" max="13058" width="5.7109375" style="955" customWidth="1"/>
    <col min="13059" max="13059" width="14.28515625" style="955" customWidth="1"/>
    <col min="13060" max="13060" width="4.42578125" style="955" customWidth="1"/>
    <col min="13061" max="13061" width="5" style="955" customWidth="1"/>
    <col min="13062" max="13062" width="7" style="955" customWidth="1"/>
    <col min="13063" max="13063" width="11.28515625" style="955" customWidth="1"/>
    <col min="13064" max="13064" width="6.28515625" style="955" customWidth="1"/>
    <col min="13065" max="13065" width="3.7109375" style="955" customWidth="1"/>
    <col min="13066" max="13066" width="9.42578125" style="955" customWidth="1"/>
    <col min="13067" max="13067" width="3" style="955" customWidth="1"/>
    <col min="13068" max="13068" width="8.140625" style="955" customWidth="1"/>
    <col min="13069" max="13069" width="11.5703125" style="955" customWidth="1"/>
    <col min="13070" max="13070" width="4.7109375" style="955" customWidth="1"/>
    <col min="13071" max="13071" width="7.7109375" style="955" customWidth="1"/>
    <col min="13072" max="13072" width="11.5703125" style="955" customWidth="1"/>
    <col min="13073" max="13073" width="13.28515625" style="955" customWidth="1"/>
    <col min="13074" max="13074" width="7.7109375" style="955" customWidth="1"/>
    <col min="13075" max="13075" width="9.5703125" style="955" customWidth="1"/>
    <col min="13076" max="13076" width="9.28515625" style="955" customWidth="1"/>
    <col min="13077" max="13077" width="16.42578125" style="955" customWidth="1"/>
    <col min="13078" max="13312" width="8.7109375" style="955"/>
    <col min="13313" max="13313" width="2.7109375" style="955" customWidth="1"/>
    <col min="13314" max="13314" width="5.7109375" style="955" customWidth="1"/>
    <col min="13315" max="13315" width="14.28515625" style="955" customWidth="1"/>
    <col min="13316" max="13316" width="4.42578125" style="955" customWidth="1"/>
    <col min="13317" max="13317" width="5" style="955" customWidth="1"/>
    <col min="13318" max="13318" width="7" style="955" customWidth="1"/>
    <col min="13319" max="13319" width="11.28515625" style="955" customWidth="1"/>
    <col min="13320" max="13320" width="6.28515625" style="955" customWidth="1"/>
    <col min="13321" max="13321" width="3.7109375" style="955" customWidth="1"/>
    <col min="13322" max="13322" width="9.42578125" style="955" customWidth="1"/>
    <col min="13323" max="13323" width="3" style="955" customWidth="1"/>
    <col min="13324" max="13324" width="8.140625" style="955" customWidth="1"/>
    <col min="13325" max="13325" width="11.5703125" style="955" customWidth="1"/>
    <col min="13326" max="13326" width="4.7109375" style="955" customWidth="1"/>
    <col min="13327" max="13327" width="7.7109375" style="955" customWidth="1"/>
    <col min="13328" max="13328" width="11.5703125" style="955" customWidth="1"/>
    <col min="13329" max="13329" width="13.28515625" style="955" customWidth="1"/>
    <col min="13330" max="13330" width="7.7109375" style="955" customWidth="1"/>
    <col min="13331" max="13331" width="9.5703125" style="955" customWidth="1"/>
    <col min="13332" max="13332" width="9.28515625" style="955" customWidth="1"/>
    <col min="13333" max="13333" width="16.42578125" style="955" customWidth="1"/>
    <col min="13334" max="13568" width="8.7109375" style="955"/>
    <col min="13569" max="13569" width="2.7109375" style="955" customWidth="1"/>
    <col min="13570" max="13570" width="5.7109375" style="955" customWidth="1"/>
    <col min="13571" max="13571" width="14.28515625" style="955" customWidth="1"/>
    <col min="13572" max="13572" width="4.42578125" style="955" customWidth="1"/>
    <col min="13573" max="13573" width="5" style="955" customWidth="1"/>
    <col min="13574" max="13574" width="7" style="955" customWidth="1"/>
    <col min="13575" max="13575" width="11.28515625" style="955" customWidth="1"/>
    <col min="13576" max="13576" width="6.28515625" style="955" customWidth="1"/>
    <col min="13577" max="13577" width="3.7109375" style="955" customWidth="1"/>
    <col min="13578" max="13578" width="9.42578125" style="955" customWidth="1"/>
    <col min="13579" max="13579" width="3" style="955" customWidth="1"/>
    <col min="13580" max="13580" width="8.140625" style="955" customWidth="1"/>
    <col min="13581" max="13581" width="11.5703125" style="955" customWidth="1"/>
    <col min="13582" max="13582" width="4.7109375" style="955" customWidth="1"/>
    <col min="13583" max="13583" width="7.7109375" style="955" customWidth="1"/>
    <col min="13584" max="13584" width="11.5703125" style="955" customWidth="1"/>
    <col min="13585" max="13585" width="13.28515625" style="955" customWidth="1"/>
    <col min="13586" max="13586" width="7.7109375" style="955" customWidth="1"/>
    <col min="13587" max="13587" width="9.5703125" style="955" customWidth="1"/>
    <col min="13588" max="13588" width="9.28515625" style="955" customWidth="1"/>
    <col min="13589" max="13589" width="16.42578125" style="955" customWidth="1"/>
    <col min="13590" max="13824" width="8.7109375" style="955"/>
    <col min="13825" max="13825" width="2.7109375" style="955" customWidth="1"/>
    <col min="13826" max="13826" width="5.7109375" style="955" customWidth="1"/>
    <col min="13827" max="13827" width="14.28515625" style="955" customWidth="1"/>
    <col min="13828" max="13828" width="4.42578125" style="955" customWidth="1"/>
    <col min="13829" max="13829" width="5" style="955" customWidth="1"/>
    <col min="13830" max="13830" width="7" style="955" customWidth="1"/>
    <col min="13831" max="13831" width="11.28515625" style="955" customWidth="1"/>
    <col min="13832" max="13832" width="6.28515625" style="955" customWidth="1"/>
    <col min="13833" max="13833" width="3.7109375" style="955" customWidth="1"/>
    <col min="13834" max="13834" width="9.42578125" style="955" customWidth="1"/>
    <col min="13835" max="13835" width="3" style="955" customWidth="1"/>
    <col min="13836" max="13836" width="8.140625" style="955" customWidth="1"/>
    <col min="13837" max="13837" width="11.5703125" style="955" customWidth="1"/>
    <col min="13838" max="13838" width="4.7109375" style="955" customWidth="1"/>
    <col min="13839" max="13839" width="7.7109375" style="955" customWidth="1"/>
    <col min="13840" max="13840" width="11.5703125" style="955" customWidth="1"/>
    <col min="13841" max="13841" width="13.28515625" style="955" customWidth="1"/>
    <col min="13842" max="13842" width="7.7109375" style="955" customWidth="1"/>
    <col min="13843" max="13843" width="9.5703125" style="955" customWidth="1"/>
    <col min="13844" max="13844" width="9.28515625" style="955" customWidth="1"/>
    <col min="13845" max="13845" width="16.42578125" style="955" customWidth="1"/>
    <col min="13846" max="14080" width="8.7109375" style="955"/>
    <col min="14081" max="14081" width="2.7109375" style="955" customWidth="1"/>
    <col min="14082" max="14082" width="5.7109375" style="955" customWidth="1"/>
    <col min="14083" max="14083" width="14.28515625" style="955" customWidth="1"/>
    <col min="14084" max="14084" width="4.42578125" style="955" customWidth="1"/>
    <col min="14085" max="14085" width="5" style="955" customWidth="1"/>
    <col min="14086" max="14086" width="7" style="955" customWidth="1"/>
    <col min="14087" max="14087" width="11.28515625" style="955" customWidth="1"/>
    <col min="14088" max="14088" width="6.28515625" style="955" customWidth="1"/>
    <col min="14089" max="14089" width="3.7109375" style="955" customWidth="1"/>
    <col min="14090" max="14090" width="9.42578125" style="955" customWidth="1"/>
    <col min="14091" max="14091" width="3" style="955" customWidth="1"/>
    <col min="14092" max="14092" width="8.140625" style="955" customWidth="1"/>
    <col min="14093" max="14093" width="11.5703125" style="955" customWidth="1"/>
    <col min="14094" max="14094" width="4.7109375" style="955" customWidth="1"/>
    <col min="14095" max="14095" width="7.7109375" style="955" customWidth="1"/>
    <col min="14096" max="14096" width="11.5703125" style="955" customWidth="1"/>
    <col min="14097" max="14097" width="13.28515625" style="955" customWidth="1"/>
    <col min="14098" max="14098" width="7.7109375" style="955" customWidth="1"/>
    <col min="14099" max="14099" width="9.5703125" style="955" customWidth="1"/>
    <col min="14100" max="14100" width="9.28515625" style="955" customWidth="1"/>
    <col min="14101" max="14101" width="16.42578125" style="955" customWidth="1"/>
    <col min="14102" max="14336" width="8.7109375" style="955"/>
    <col min="14337" max="14337" width="2.7109375" style="955" customWidth="1"/>
    <col min="14338" max="14338" width="5.7109375" style="955" customWidth="1"/>
    <col min="14339" max="14339" width="14.28515625" style="955" customWidth="1"/>
    <col min="14340" max="14340" width="4.42578125" style="955" customWidth="1"/>
    <col min="14341" max="14341" width="5" style="955" customWidth="1"/>
    <col min="14342" max="14342" width="7" style="955" customWidth="1"/>
    <col min="14343" max="14343" width="11.28515625" style="955" customWidth="1"/>
    <col min="14344" max="14344" width="6.28515625" style="955" customWidth="1"/>
    <col min="14345" max="14345" width="3.7109375" style="955" customWidth="1"/>
    <col min="14346" max="14346" width="9.42578125" style="955" customWidth="1"/>
    <col min="14347" max="14347" width="3" style="955" customWidth="1"/>
    <col min="14348" max="14348" width="8.140625" style="955" customWidth="1"/>
    <col min="14349" max="14349" width="11.5703125" style="955" customWidth="1"/>
    <col min="14350" max="14350" width="4.7109375" style="955" customWidth="1"/>
    <col min="14351" max="14351" width="7.7109375" style="955" customWidth="1"/>
    <col min="14352" max="14352" width="11.5703125" style="955" customWidth="1"/>
    <col min="14353" max="14353" width="13.28515625" style="955" customWidth="1"/>
    <col min="14354" max="14354" width="7.7109375" style="955" customWidth="1"/>
    <col min="14355" max="14355" width="9.5703125" style="955" customWidth="1"/>
    <col min="14356" max="14356" width="9.28515625" style="955" customWidth="1"/>
    <col min="14357" max="14357" width="16.42578125" style="955" customWidth="1"/>
    <col min="14358" max="14592" width="8.7109375" style="955"/>
    <col min="14593" max="14593" width="2.7109375" style="955" customWidth="1"/>
    <col min="14594" max="14594" width="5.7109375" style="955" customWidth="1"/>
    <col min="14595" max="14595" width="14.28515625" style="955" customWidth="1"/>
    <col min="14596" max="14596" width="4.42578125" style="955" customWidth="1"/>
    <col min="14597" max="14597" width="5" style="955" customWidth="1"/>
    <col min="14598" max="14598" width="7" style="955" customWidth="1"/>
    <col min="14599" max="14599" width="11.28515625" style="955" customWidth="1"/>
    <col min="14600" max="14600" width="6.28515625" style="955" customWidth="1"/>
    <col min="14601" max="14601" width="3.7109375" style="955" customWidth="1"/>
    <col min="14602" max="14602" width="9.42578125" style="955" customWidth="1"/>
    <col min="14603" max="14603" width="3" style="955" customWidth="1"/>
    <col min="14604" max="14604" width="8.140625" style="955" customWidth="1"/>
    <col min="14605" max="14605" width="11.5703125" style="955" customWidth="1"/>
    <col min="14606" max="14606" width="4.7109375" style="955" customWidth="1"/>
    <col min="14607" max="14607" width="7.7109375" style="955" customWidth="1"/>
    <col min="14608" max="14608" width="11.5703125" style="955" customWidth="1"/>
    <col min="14609" max="14609" width="13.28515625" style="955" customWidth="1"/>
    <col min="14610" max="14610" width="7.7109375" style="955" customWidth="1"/>
    <col min="14611" max="14611" width="9.5703125" style="955" customWidth="1"/>
    <col min="14612" max="14612" width="9.28515625" style="955" customWidth="1"/>
    <col min="14613" max="14613" width="16.42578125" style="955" customWidth="1"/>
    <col min="14614" max="14848" width="8.7109375" style="955"/>
    <col min="14849" max="14849" width="2.7109375" style="955" customWidth="1"/>
    <col min="14850" max="14850" width="5.7109375" style="955" customWidth="1"/>
    <col min="14851" max="14851" width="14.28515625" style="955" customWidth="1"/>
    <col min="14852" max="14852" width="4.42578125" style="955" customWidth="1"/>
    <col min="14853" max="14853" width="5" style="955" customWidth="1"/>
    <col min="14854" max="14854" width="7" style="955" customWidth="1"/>
    <col min="14855" max="14855" width="11.28515625" style="955" customWidth="1"/>
    <col min="14856" max="14856" width="6.28515625" style="955" customWidth="1"/>
    <col min="14857" max="14857" width="3.7109375" style="955" customWidth="1"/>
    <col min="14858" max="14858" width="9.42578125" style="955" customWidth="1"/>
    <col min="14859" max="14859" width="3" style="955" customWidth="1"/>
    <col min="14860" max="14860" width="8.140625" style="955" customWidth="1"/>
    <col min="14861" max="14861" width="11.5703125" style="955" customWidth="1"/>
    <col min="14862" max="14862" width="4.7109375" style="955" customWidth="1"/>
    <col min="14863" max="14863" width="7.7109375" style="955" customWidth="1"/>
    <col min="14864" max="14864" width="11.5703125" style="955" customWidth="1"/>
    <col min="14865" max="14865" width="13.28515625" style="955" customWidth="1"/>
    <col min="14866" max="14866" width="7.7109375" style="955" customWidth="1"/>
    <col min="14867" max="14867" width="9.5703125" style="955" customWidth="1"/>
    <col min="14868" max="14868" width="9.28515625" style="955" customWidth="1"/>
    <col min="14869" max="14869" width="16.42578125" style="955" customWidth="1"/>
    <col min="14870" max="15104" width="8.7109375" style="955"/>
    <col min="15105" max="15105" width="2.7109375" style="955" customWidth="1"/>
    <col min="15106" max="15106" width="5.7109375" style="955" customWidth="1"/>
    <col min="15107" max="15107" width="14.28515625" style="955" customWidth="1"/>
    <col min="15108" max="15108" width="4.42578125" style="955" customWidth="1"/>
    <col min="15109" max="15109" width="5" style="955" customWidth="1"/>
    <col min="15110" max="15110" width="7" style="955" customWidth="1"/>
    <col min="15111" max="15111" width="11.28515625" style="955" customWidth="1"/>
    <col min="15112" max="15112" width="6.28515625" style="955" customWidth="1"/>
    <col min="15113" max="15113" width="3.7109375" style="955" customWidth="1"/>
    <col min="15114" max="15114" width="9.42578125" style="955" customWidth="1"/>
    <col min="15115" max="15115" width="3" style="955" customWidth="1"/>
    <col min="15116" max="15116" width="8.140625" style="955" customWidth="1"/>
    <col min="15117" max="15117" width="11.5703125" style="955" customWidth="1"/>
    <col min="15118" max="15118" width="4.7109375" style="955" customWidth="1"/>
    <col min="15119" max="15119" width="7.7109375" style="955" customWidth="1"/>
    <col min="15120" max="15120" width="11.5703125" style="955" customWidth="1"/>
    <col min="15121" max="15121" width="13.28515625" style="955" customWidth="1"/>
    <col min="15122" max="15122" width="7.7109375" style="955" customWidth="1"/>
    <col min="15123" max="15123" width="9.5703125" style="955" customWidth="1"/>
    <col min="15124" max="15124" width="9.28515625" style="955" customWidth="1"/>
    <col min="15125" max="15125" width="16.42578125" style="955" customWidth="1"/>
    <col min="15126" max="15360" width="8.7109375" style="955"/>
    <col min="15361" max="15361" width="2.7109375" style="955" customWidth="1"/>
    <col min="15362" max="15362" width="5.7109375" style="955" customWidth="1"/>
    <col min="15363" max="15363" width="14.28515625" style="955" customWidth="1"/>
    <col min="15364" max="15364" width="4.42578125" style="955" customWidth="1"/>
    <col min="15365" max="15365" width="5" style="955" customWidth="1"/>
    <col min="15366" max="15366" width="7" style="955" customWidth="1"/>
    <col min="15367" max="15367" width="11.28515625" style="955" customWidth="1"/>
    <col min="15368" max="15368" width="6.28515625" style="955" customWidth="1"/>
    <col min="15369" max="15369" width="3.7109375" style="955" customWidth="1"/>
    <col min="15370" max="15370" width="9.42578125" style="955" customWidth="1"/>
    <col min="15371" max="15371" width="3" style="955" customWidth="1"/>
    <col min="15372" max="15372" width="8.140625" style="955" customWidth="1"/>
    <col min="15373" max="15373" width="11.5703125" style="955" customWidth="1"/>
    <col min="15374" max="15374" width="4.7109375" style="955" customWidth="1"/>
    <col min="15375" max="15375" width="7.7109375" style="955" customWidth="1"/>
    <col min="15376" max="15376" width="11.5703125" style="955" customWidth="1"/>
    <col min="15377" max="15377" width="13.28515625" style="955" customWidth="1"/>
    <col min="15378" max="15378" width="7.7109375" style="955" customWidth="1"/>
    <col min="15379" max="15379" width="9.5703125" style="955" customWidth="1"/>
    <col min="15380" max="15380" width="9.28515625" style="955" customWidth="1"/>
    <col min="15381" max="15381" width="16.42578125" style="955" customWidth="1"/>
    <col min="15382" max="15616" width="8.7109375" style="955"/>
    <col min="15617" max="15617" width="2.7109375" style="955" customWidth="1"/>
    <col min="15618" max="15618" width="5.7109375" style="955" customWidth="1"/>
    <col min="15619" max="15619" width="14.28515625" style="955" customWidth="1"/>
    <col min="15620" max="15620" width="4.42578125" style="955" customWidth="1"/>
    <col min="15621" max="15621" width="5" style="955" customWidth="1"/>
    <col min="15622" max="15622" width="7" style="955" customWidth="1"/>
    <col min="15623" max="15623" width="11.28515625" style="955" customWidth="1"/>
    <col min="15624" max="15624" width="6.28515625" style="955" customWidth="1"/>
    <col min="15625" max="15625" width="3.7109375" style="955" customWidth="1"/>
    <col min="15626" max="15626" width="9.42578125" style="955" customWidth="1"/>
    <col min="15627" max="15627" width="3" style="955" customWidth="1"/>
    <col min="15628" max="15628" width="8.140625" style="955" customWidth="1"/>
    <col min="15629" max="15629" width="11.5703125" style="955" customWidth="1"/>
    <col min="15630" max="15630" width="4.7109375" style="955" customWidth="1"/>
    <col min="15631" max="15631" width="7.7109375" style="955" customWidth="1"/>
    <col min="15632" max="15632" width="11.5703125" style="955" customWidth="1"/>
    <col min="15633" max="15633" width="13.28515625" style="955" customWidth="1"/>
    <col min="15634" max="15634" width="7.7109375" style="955" customWidth="1"/>
    <col min="15635" max="15635" width="9.5703125" style="955" customWidth="1"/>
    <col min="15636" max="15636" width="9.28515625" style="955" customWidth="1"/>
    <col min="15637" max="15637" width="16.42578125" style="955" customWidth="1"/>
    <col min="15638" max="15872" width="8.7109375" style="955"/>
    <col min="15873" max="15873" width="2.7109375" style="955" customWidth="1"/>
    <col min="15874" max="15874" width="5.7109375" style="955" customWidth="1"/>
    <col min="15875" max="15875" width="14.28515625" style="955" customWidth="1"/>
    <col min="15876" max="15876" width="4.42578125" style="955" customWidth="1"/>
    <col min="15877" max="15877" width="5" style="955" customWidth="1"/>
    <col min="15878" max="15878" width="7" style="955" customWidth="1"/>
    <col min="15879" max="15879" width="11.28515625" style="955" customWidth="1"/>
    <col min="15880" max="15880" width="6.28515625" style="955" customWidth="1"/>
    <col min="15881" max="15881" width="3.7109375" style="955" customWidth="1"/>
    <col min="15882" max="15882" width="9.42578125" style="955" customWidth="1"/>
    <col min="15883" max="15883" width="3" style="955" customWidth="1"/>
    <col min="15884" max="15884" width="8.140625" style="955" customWidth="1"/>
    <col min="15885" max="15885" width="11.5703125" style="955" customWidth="1"/>
    <col min="15886" max="15886" width="4.7109375" style="955" customWidth="1"/>
    <col min="15887" max="15887" width="7.7109375" style="955" customWidth="1"/>
    <col min="15888" max="15888" width="11.5703125" style="955" customWidth="1"/>
    <col min="15889" max="15889" width="13.28515625" style="955" customWidth="1"/>
    <col min="15890" max="15890" width="7.7109375" style="955" customWidth="1"/>
    <col min="15891" max="15891" width="9.5703125" style="955" customWidth="1"/>
    <col min="15892" max="15892" width="9.28515625" style="955" customWidth="1"/>
    <col min="15893" max="15893" width="16.42578125" style="955" customWidth="1"/>
    <col min="15894" max="16128" width="8.7109375" style="955"/>
    <col min="16129" max="16129" width="2.7109375" style="955" customWidth="1"/>
    <col min="16130" max="16130" width="5.7109375" style="955" customWidth="1"/>
    <col min="16131" max="16131" width="14.28515625" style="955" customWidth="1"/>
    <col min="16132" max="16132" width="4.42578125" style="955" customWidth="1"/>
    <col min="16133" max="16133" width="5" style="955" customWidth="1"/>
    <col min="16134" max="16134" width="7" style="955" customWidth="1"/>
    <col min="16135" max="16135" width="11.28515625" style="955" customWidth="1"/>
    <col min="16136" max="16136" width="6.28515625" style="955" customWidth="1"/>
    <col min="16137" max="16137" width="3.7109375" style="955" customWidth="1"/>
    <col min="16138" max="16138" width="9.42578125" style="955" customWidth="1"/>
    <col min="16139" max="16139" width="3" style="955" customWidth="1"/>
    <col min="16140" max="16140" width="8.140625" style="955" customWidth="1"/>
    <col min="16141" max="16141" width="11.5703125" style="955" customWidth="1"/>
    <col min="16142" max="16142" width="4.7109375" style="955" customWidth="1"/>
    <col min="16143" max="16143" width="7.7109375" style="955" customWidth="1"/>
    <col min="16144" max="16144" width="11.5703125" style="955" customWidth="1"/>
    <col min="16145" max="16145" width="13.28515625" style="955" customWidth="1"/>
    <col min="16146" max="16146" width="7.7109375" style="955" customWidth="1"/>
    <col min="16147" max="16147" width="9.5703125" style="955" customWidth="1"/>
    <col min="16148" max="16148" width="9.28515625" style="955" customWidth="1"/>
    <col min="16149" max="16149" width="16.42578125" style="955" customWidth="1"/>
    <col min="16150" max="16384" width="8.7109375" style="955"/>
  </cols>
  <sheetData>
    <row r="1" spans="1:21" ht="15" thickBot="1" x14ac:dyDescent="0.25"/>
    <row r="2" spans="1:21" ht="5.0999999999999996" customHeight="1" x14ac:dyDescent="0.2">
      <c r="B2" s="1002"/>
      <c r="C2" s="1003"/>
      <c r="D2" s="1003"/>
      <c r="E2" s="1003"/>
      <c r="F2" s="1003"/>
      <c r="G2" s="1003"/>
      <c r="H2" s="1003"/>
      <c r="I2" s="1003"/>
      <c r="J2" s="1003"/>
      <c r="K2" s="1003"/>
      <c r="L2" s="1003"/>
      <c r="M2" s="1003"/>
      <c r="N2" s="1003"/>
      <c r="O2" s="1003"/>
      <c r="P2" s="1003"/>
      <c r="Q2" s="1003"/>
      <c r="R2" s="1004"/>
      <c r="S2" s="965"/>
    </row>
    <row r="3" spans="1:21" hidden="1" x14ac:dyDescent="0.2">
      <c r="B3" s="960"/>
      <c r="C3" s="961"/>
      <c r="D3" s="961"/>
      <c r="E3" s="961"/>
      <c r="F3" s="961"/>
      <c r="G3" s="961"/>
      <c r="H3" s="961"/>
      <c r="I3" s="961"/>
      <c r="J3" s="961"/>
      <c r="K3" s="961"/>
      <c r="L3" s="961"/>
      <c r="M3" s="961"/>
      <c r="N3" s="961"/>
      <c r="O3" s="961"/>
      <c r="P3" s="961"/>
      <c r="Q3" s="961"/>
      <c r="R3" s="962"/>
      <c r="S3" s="965"/>
    </row>
    <row r="4" spans="1:21" hidden="1" x14ac:dyDescent="0.2">
      <c r="B4" s="1412" t="s">
        <v>497</v>
      </c>
      <c r="C4" s="1413"/>
      <c r="D4" s="1414"/>
      <c r="E4" s="1415" t="s">
        <v>498</v>
      </c>
      <c r="F4" s="1413"/>
      <c r="G4" s="1413"/>
      <c r="H4" s="1413"/>
      <c r="I4" s="1414"/>
      <c r="J4" s="981"/>
      <c r="K4" s="1415" t="s">
        <v>2</v>
      </c>
      <c r="L4" s="1413"/>
      <c r="M4" s="1413"/>
      <c r="N4" s="961"/>
      <c r="O4" s="961"/>
      <c r="P4" s="961"/>
      <c r="Q4" s="961"/>
      <c r="R4" s="962"/>
      <c r="S4" s="965"/>
    </row>
    <row r="5" spans="1:21" x14ac:dyDescent="0.2">
      <c r="B5" s="1005"/>
      <c r="C5" s="1035"/>
      <c r="D5" s="1035"/>
      <c r="E5" s="1035"/>
      <c r="F5" s="1035"/>
      <c r="G5" s="1035"/>
      <c r="H5" s="1035"/>
      <c r="I5" s="1035"/>
      <c r="J5" s="1035"/>
      <c r="K5" s="1035"/>
      <c r="L5" s="1035"/>
      <c r="M5" s="1035"/>
      <c r="N5" s="1001"/>
      <c r="O5" s="1001"/>
      <c r="P5" s="1001"/>
      <c r="Q5" s="1001"/>
      <c r="R5" s="1007"/>
      <c r="S5" s="965"/>
    </row>
    <row r="6" spans="1:21" x14ac:dyDescent="0.2">
      <c r="B6" s="1479" t="s">
        <v>671</v>
      </c>
      <c r="C6" s="1411"/>
      <c r="D6" s="1411"/>
      <c r="E6" s="1411"/>
      <c r="F6" s="1411"/>
      <c r="G6" s="1411"/>
      <c r="H6" s="1411"/>
      <c r="I6" s="1411"/>
      <c r="J6" s="1411"/>
      <c r="K6" s="1411"/>
      <c r="L6" s="1411"/>
      <c r="M6" s="1411"/>
      <c r="N6" s="1411"/>
      <c r="O6" s="1426"/>
      <c r="P6" s="1426"/>
      <c r="Q6" s="1426"/>
      <c r="R6" s="1007"/>
      <c r="S6" s="965"/>
    </row>
    <row r="7" spans="1:21" ht="5.0999999999999996" customHeight="1" thickBot="1" x14ac:dyDescent="0.25">
      <c r="B7" s="1006"/>
      <c r="C7" s="1001"/>
      <c r="D7" s="1001"/>
      <c r="E7" s="1001"/>
      <c r="F7" s="1001"/>
      <c r="G7" s="1001"/>
      <c r="H7" s="1001"/>
      <c r="I7" s="1001"/>
      <c r="J7" s="1001"/>
      <c r="K7" s="1001"/>
      <c r="L7" s="1001"/>
      <c r="M7" s="1001"/>
      <c r="N7" s="1001"/>
      <c r="O7" s="1001"/>
      <c r="P7" s="1001"/>
      <c r="Q7" s="1001"/>
      <c r="R7" s="1007"/>
      <c r="S7" s="965"/>
    </row>
    <row r="8" spans="1:21" ht="12" customHeight="1" thickBot="1" x14ac:dyDescent="0.25">
      <c r="A8" s="977"/>
      <c r="B8" s="1480" t="s">
        <v>672</v>
      </c>
      <c r="C8" s="1481"/>
      <c r="D8" s="1481"/>
      <c r="E8" s="1481"/>
      <c r="F8" s="1481"/>
      <c r="G8" s="1481"/>
      <c r="H8" s="1481"/>
      <c r="I8" s="1481"/>
      <c r="J8" s="1481"/>
      <c r="K8" s="1481"/>
      <c r="L8" s="1481"/>
      <c r="M8" s="1481"/>
      <c r="N8" s="1482"/>
      <c r="O8" s="1006"/>
      <c r="P8" s="1483" t="s">
        <v>499</v>
      </c>
      <c r="Q8" s="1484"/>
      <c r="R8" s="1007"/>
      <c r="S8" s="965"/>
    </row>
    <row r="9" spans="1:21" ht="14.45" customHeight="1" thickBot="1" x14ac:dyDescent="0.25">
      <c r="B9" s="1487" t="s">
        <v>503</v>
      </c>
      <c r="C9" s="1488"/>
      <c r="D9" s="1488"/>
      <c r="E9" s="1489"/>
      <c r="F9" s="1490" t="s">
        <v>504</v>
      </c>
      <c r="G9" s="1488"/>
      <c r="H9" s="1488"/>
      <c r="I9" s="1488"/>
      <c r="J9" s="1489"/>
      <c r="K9" s="1490" t="s">
        <v>505</v>
      </c>
      <c r="L9" s="1488"/>
      <c r="M9" s="1488"/>
      <c r="N9" s="1491"/>
      <c r="O9" s="1001"/>
      <c r="P9" s="1485"/>
      <c r="Q9" s="1486"/>
      <c r="R9" s="1007"/>
      <c r="S9" s="965"/>
    </row>
    <row r="10" spans="1:21" s="993" customFormat="1" ht="21.6" customHeight="1" x14ac:dyDescent="0.25">
      <c r="B10" s="1475" t="s">
        <v>673</v>
      </c>
      <c r="C10" s="1476"/>
      <c r="D10" s="1476"/>
      <c r="E10" s="1476"/>
      <c r="F10" s="1476"/>
      <c r="G10" s="1476"/>
      <c r="H10" s="1476"/>
      <c r="I10" s="1476"/>
      <c r="J10" s="1476"/>
      <c r="K10" s="1477" t="s">
        <v>674</v>
      </c>
      <c r="L10" s="1477"/>
      <c r="M10" s="1477"/>
      <c r="N10" s="1478"/>
      <c r="O10" s="982"/>
      <c r="P10" s="982"/>
      <c r="Q10" s="982"/>
      <c r="R10" s="1008"/>
      <c r="S10" s="1022"/>
    </row>
    <row r="11" spans="1:21" ht="3.6" customHeight="1" thickBot="1" x14ac:dyDescent="0.25">
      <c r="B11" s="1009"/>
      <c r="C11" s="1010"/>
      <c r="D11" s="1010"/>
      <c r="E11" s="1010"/>
      <c r="F11" s="1010"/>
      <c r="G11" s="1010"/>
      <c r="H11" s="1010"/>
      <c r="I11" s="1010"/>
      <c r="J11" s="1010"/>
      <c r="K11" s="1010"/>
      <c r="L11" s="1010"/>
      <c r="M11" s="1010"/>
      <c r="N11" s="1011"/>
      <c r="O11" s="1010"/>
      <c r="P11" s="1010"/>
      <c r="Q11" s="1010"/>
      <c r="R11" s="1011"/>
      <c r="S11" s="965"/>
    </row>
    <row r="12" spans="1:21" s="956" customFormat="1" ht="7.15" customHeight="1" thickBot="1" x14ac:dyDescent="0.25"/>
    <row r="13" spans="1:21" s="956" customFormat="1" ht="3" customHeight="1" x14ac:dyDescent="0.2">
      <c r="B13" s="957"/>
      <c r="C13" s="958"/>
      <c r="D13" s="958"/>
      <c r="E13" s="958"/>
      <c r="F13" s="958"/>
      <c r="G13" s="958"/>
      <c r="H13" s="958"/>
      <c r="I13" s="958"/>
      <c r="J13" s="958"/>
      <c r="K13" s="958"/>
      <c r="L13" s="958"/>
      <c r="M13" s="958"/>
      <c r="N13" s="958"/>
      <c r="O13" s="958"/>
      <c r="P13" s="958"/>
      <c r="Q13" s="958"/>
      <c r="R13" s="959"/>
    </row>
    <row r="14" spans="1:21" ht="15" customHeight="1" thickBot="1" x14ac:dyDescent="0.25">
      <c r="B14" s="1441" t="s">
        <v>510</v>
      </c>
      <c r="C14" s="1442"/>
      <c r="D14" s="1442"/>
      <c r="E14" s="1442"/>
      <c r="F14" s="970"/>
      <c r="G14" s="961"/>
      <c r="H14" s="961"/>
      <c r="I14" s="961"/>
      <c r="J14" s="961"/>
      <c r="K14" s="961"/>
      <c r="L14" s="1442"/>
      <c r="M14" s="1442"/>
      <c r="N14" s="961"/>
      <c r="O14" s="961"/>
      <c r="P14" s="961"/>
      <c r="Q14" s="961"/>
      <c r="R14" s="962"/>
      <c r="S14" s="956"/>
      <c r="T14" s="956"/>
      <c r="U14" s="956"/>
    </row>
    <row r="15" spans="1:21" ht="15" customHeight="1" thickBot="1" x14ac:dyDescent="0.25">
      <c r="B15" s="1033" t="s">
        <v>512</v>
      </c>
      <c r="C15" s="1444">
        <v>0</v>
      </c>
      <c r="D15" s="1445"/>
      <c r="E15" s="961"/>
      <c r="F15" s="961"/>
      <c r="G15" s="961"/>
      <c r="H15" s="961"/>
      <c r="I15" s="963"/>
      <c r="J15" s="963"/>
      <c r="K15" s="963"/>
      <c r="L15" s="963"/>
      <c r="M15" s="963"/>
      <c r="N15" s="963"/>
      <c r="O15" s="963"/>
      <c r="P15" s="963"/>
      <c r="Q15" s="961"/>
      <c r="R15" s="962"/>
      <c r="S15" s="956"/>
      <c r="T15" s="956"/>
      <c r="U15" s="956"/>
    </row>
    <row r="16" spans="1:21" s="956" customFormat="1" ht="8.1" customHeight="1" thickBot="1" x14ac:dyDescent="0.25">
      <c r="B16" s="964"/>
      <c r="C16" s="965"/>
      <c r="D16" s="965"/>
      <c r="E16" s="965"/>
      <c r="F16" s="966"/>
      <c r="G16" s="966"/>
      <c r="H16" s="965"/>
      <c r="I16" s="965"/>
      <c r="J16" s="965"/>
      <c r="K16" s="967"/>
      <c r="L16" s="988"/>
      <c r="M16" s="966"/>
      <c r="N16" s="966"/>
      <c r="O16" s="968"/>
      <c r="P16" s="968"/>
      <c r="Q16" s="965"/>
      <c r="R16" s="962"/>
    </row>
    <row r="17" spans="2:23" s="956" customFormat="1" ht="15" customHeight="1" thickBot="1" x14ac:dyDescent="0.25">
      <c r="B17" s="1032" t="s">
        <v>515</v>
      </c>
      <c r="C17" s="1448">
        <v>0</v>
      </c>
      <c r="D17" s="1449"/>
      <c r="E17" s="1012" t="s">
        <v>516</v>
      </c>
      <c r="F17" s="965"/>
      <c r="G17" s="966"/>
      <c r="H17" s="965"/>
      <c r="I17" s="965"/>
      <c r="J17" s="965"/>
      <c r="K17" s="967"/>
      <c r="L17" s="988"/>
      <c r="M17" s="966"/>
      <c r="N17" s="966"/>
      <c r="O17" s="987" t="s">
        <v>675</v>
      </c>
      <c r="P17" s="1029">
        <f>-P19-P21+100%</f>
        <v>1</v>
      </c>
      <c r="Q17" s="1037">
        <f>C15*P17</f>
        <v>0</v>
      </c>
      <c r="R17" s="962"/>
    </row>
    <row r="18" spans="2:23" s="956" customFormat="1" ht="7.15" customHeight="1" thickBot="1" x14ac:dyDescent="0.25">
      <c r="B18" s="964"/>
      <c r="C18" s="965"/>
      <c r="D18" s="965"/>
      <c r="E18" s="965"/>
      <c r="F18" s="966"/>
      <c r="G18" s="966"/>
      <c r="H18" s="965"/>
      <c r="I18" s="965"/>
      <c r="J18" s="965"/>
      <c r="K18" s="967"/>
      <c r="L18" s="988"/>
      <c r="M18" s="966"/>
      <c r="N18" s="966"/>
      <c r="O18" s="968"/>
      <c r="P18" s="996" t="s">
        <v>33</v>
      </c>
      <c r="Q18" s="1017"/>
      <c r="R18" s="962"/>
    </row>
    <row r="19" spans="2:23" s="956" customFormat="1" ht="15" customHeight="1" thickBot="1" x14ac:dyDescent="0.25">
      <c r="B19" s="964"/>
      <c r="C19" s="1021" t="e">
        <f>C17/C15*2080</f>
        <v>#DIV/0!</v>
      </c>
      <c r="D19" s="968" t="s">
        <v>518</v>
      </c>
      <c r="E19" s="965"/>
      <c r="F19" s="966"/>
      <c r="G19" s="965"/>
      <c r="H19" s="965"/>
      <c r="I19" s="965"/>
      <c r="J19" s="965"/>
      <c r="K19" s="967"/>
      <c r="L19" s="988"/>
      <c r="M19" s="966"/>
      <c r="N19" s="966"/>
      <c r="O19" s="987" t="s">
        <v>676</v>
      </c>
      <c r="P19" s="1025">
        <v>0</v>
      </c>
      <c r="Q19" s="1037">
        <f>C15*P19</f>
        <v>0</v>
      </c>
      <c r="R19" s="962"/>
    </row>
    <row r="20" spans="2:23" s="956" customFormat="1" ht="7.15" customHeight="1" thickBot="1" x14ac:dyDescent="0.25">
      <c r="B20" s="964"/>
      <c r="C20" s="965"/>
      <c r="D20" s="965"/>
      <c r="E20" s="965"/>
      <c r="F20" s="966"/>
      <c r="G20" s="965"/>
      <c r="H20" s="965"/>
      <c r="I20" s="965"/>
      <c r="J20" s="965"/>
      <c r="K20" s="967"/>
      <c r="L20" s="988"/>
      <c r="M20" s="966"/>
      <c r="N20" s="966"/>
      <c r="O20" s="987"/>
      <c r="P20" s="997" t="s">
        <v>33</v>
      </c>
      <c r="Q20" s="1018"/>
      <c r="R20" s="962"/>
    </row>
    <row r="21" spans="2:23" s="956" customFormat="1" ht="15" customHeight="1" thickBot="1" x14ac:dyDescent="0.25">
      <c r="B21" s="964"/>
      <c r="C21" s="1014" t="e">
        <f>C19/2080</f>
        <v>#DIV/0!</v>
      </c>
      <c r="D21" s="968" t="s">
        <v>677</v>
      </c>
      <c r="E21" s="965"/>
      <c r="F21" s="966"/>
      <c r="G21" s="965"/>
      <c r="H21" s="965"/>
      <c r="I21" s="965"/>
      <c r="J21" s="965"/>
      <c r="K21" s="967"/>
      <c r="L21" s="988"/>
      <c r="M21" s="966"/>
      <c r="N21" s="966"/>
      <c r="O21" s="987" t="s">
        <v>678</v>
      </c>
      <c r="P21" s="1025">
        <v>0</v>
      </c>
      <c r="Q21" s="1037">
        <f>C15*P21</f>
        <v>0</v>
      </c>
      <c r="R21" s="962"/>
    </row>
    <row r="22" spans="2:23" s="956" customFormat="1" ht="6.6" customHeight="1" thickBot="1" x14ac:dyDescent="0.25">
      <c r="B22" s="964"/>
      <c r="C22" s="965"/>
      <c r="D22" s="965"/>
      <c r="E22" s="965"/>
      <c r="F22" s="966"/>
      <c r="G22" s="965"/>
      <c r="H22" s="965"/>
      <c r="I22" s="965"/>
      <c r="J22" s="965"/>
      <c r="K22" s="967"/>
      <c r="L22" s="988"/>
      <c r="M22" s="966"/>
      <c r="N22" s="966"/>
      <c r="O22" s="987"/>
      <c r="P22" s="1016" t="s">
        <v>33</v>
      </c>
      <c r="Q22" s="1018"/>
      <c r="R22" s="962"/>
    </row>
    <row r="23" spans="2:23" s="956" customFormat="1" ht="15.6" customHeight="1" thickBot="1" x14ac:dyDescent="0.25">
      <c r="B23" s="964"/>
      <c r="C23" s="1036" t="e">
        <f>C19/L29</f>
        <v>#DIV/0!</v>
      </c>
      <c r="D23" s="968" t="s">
        <v>521</v>
      </c>
      <c r="E23" s="965"/>
      <c r="F23" s="966"/>
      <c r="G23" s="965"/>
      <c r="H23" s="965"/>
      <c r="I23" s="965"/>
      <c r="J23" s="965"/>
      <c r="K23" s="967"/>
      <c r="L23" s="988"/>
      <c r="M23" s="966"/>
      <c r="N23" s="966"/>
      <c r="O23" s="987" t="s">
        <v>679</v>
      </c>
      <c r="P23" s="1025">
        <v>0</v>
      </c>
      <c r="Q23" s="1038">
        <f>C15*P23</f>
        <v>0</v>
      </c>
      <c r="R23" s="962"/>
    </row>
    <row r="24" spans="2:23" s="956" customFormat="1" ht="6.6" customHeight="1" thickBot="1" x14ac:dyDescent="0.25">
      <c r="B24" s="964"/>
      <c r="C24" s="965"/>
      <c r="D24" s="965"/>
      <c r="E24" s="965"/>
      <c r="F24" s="966"/>
      <c r="G24" s="965"/>
      <c r="H24" s="965"/>
      <c r="I24" s="965"/>
      <c r="J24" s="965"/>
      <c r="K24" s="967"/>
      <c r="L24" s="988"/>
      <c r="M24" s="966"/>
      <c r="N24" s="966"/>
      <c r="O24" s="987"/>
      <c r="P24" s="992"/>
      <c r="Q24" s="1018"/>
      <c r="R24" s="962"/>
    </row>
    <row r="25" spans="2:23" s="956" customFormat="1" ht="15" customHeight="1" thickBot="1" x14ac:dyDescent="0.25">
      <c r="B25" s="1031" t="s">
        <v>523</v>
      </c>
      <c r="C25" s="1024">
        <v>0</v>
      </c>
      <c r="D25" s="968" t="s">
        <v>524</v>
      </c>
      <c r="E25" s="965"/>
      <c r="F25" s="966"/>
      <c r="G25" s="966"/>
      <c r="H25" s="965"/>
      <c r="I25" s="965"/>
      <c r="J25" s="965"/>
      <c r="K25" s="967"/>
      <c r="L25" s="988"/>
      <c r="M25" s="966"/>
      <c r="N25" s="966"/>
      <c r="O25" s="987" t="s">
        <v>680</v>
      </c>
      <c r="P25" s="995">
        <f>+P17+P19+P21+P23</f>
        <v>1</v>
      </c>
      <c r="Q25" s="1039">
        <f>SUM(Q17:Q23)</f>
        <v>0</v>
      </c>
      <c r="R25" s="962"/>
    </row>
    <row r="26" spans="2:23" s="956" customFormat="1" ht="7.9" customHeight="1" thickBot="1" x14ac:dyDescent="0.25">
      <c r="B26" s="964"/>
      <c r="C26" s="965"/>
      <c r="D26" s="965"/>
      <c r="E26" s="965"/>
      <c r="F26" s="966"/>
      <c r="G26" s="961"/>
      <c r="H26" s="961"/>
      <c r="I26" s="961"/>
      <c r="J26" s="961"/>
      <c r="K26" s="970"/>
      <c r="L26" s="961"/>
      <c r="M26" s="961"/>
      <c r="N26" s="961"/>
      <c r="O26" s="965"/>
      <c r="P26" s="965"/>
      <c r="Q26" s="1019"/>
      <c r="R26" s="962"/>
      <c r="W26" s="1019"/>
    </row>
    <row r="27" spans="2:23" s="956" customFormat="1" ht="15" thickBot="1" x14ac:dyDescent="0.25">
      <c r="B27" s="964"/>
      <c r="C27" s="1034">
        <f>C15*C25</f>
        <v>0</v>
      </c>
      <c r="D27" s="968" t="s">
        <v>526</v>
      </c>
      <c r="E27" s="965"/>
      <c r="F27" s="966"/>
      <c r="G27" s="965"/>
      <c r="L27" s="965"/>
      <c r="M27" s="965"/>
      <c r="N27" s="965"/>
      <c r="O27" s="998" t="s">
        <v>681</v>
      </c>
      <c r="P27" s="1040" t="e">
        <f>Q27/Q25</f>
        <v>#DIV/0!</v>
      </c>
      <c r="Q27" s="1041">
        <f>+Q19+Q21+Q23</f>
        <v>0</v>
      </c>
      <c r="R27" s="962"/>
    </row>
    <row r="28" spans="2:23" s="956" customFormat="1" ht="10.9" customHeight="1" thickBot="1" x14ac:dyDescent="0.25">
      <c r="B28" s="964"/>
      <c r="C28" s="965"/>
      <c r="D28" s="965"/>
      <c r="E28" s="965"/>
      <c r="F28" s="966"/>
      <c r="G28" s="965"/>
      <c r="H28" s="989"/>
      <c r="I28" s="989"/>
      <c r="J28" s="989"/>
      <c r="K28" s="989"/>
      <c r="L28" s="994"/>
      <c r="M28" s="990"/>
      <c r="N28" s="979"/>
      <c r="O28" s="1468"/>
      <c r="P28" s="1468"/>
      <c r="Q28" s="1020"/>
      <c r="R28" s="1042"/>
      <c r="V28" s="991"/>
      <c r="W28" s="1020"/>
    </row>
    <row r="29" spans="2:23" s="956" customFormat="1" ht="15" thickBot="1" x14ac:dyDescent="0.25">
      <c r="B29" s="1031" t="s">
        <v>531</v>
      </c>
      <c r="C29" s="1030">
        <v>0</v>
      </c>
      <c r="D29" s="968" t="s">
        <v>532</v>
      </c>
      <c r="E29" s="965"/>
      <c r="F29" s="965"/>
      <c r="G29" s="965"/>
      <c r="H29" s="984"/>
      <c r="I29" s="984"/>
      <c r="J29" s="984"/>
      <c r="K29" s="984" t="s">
        <v>682</v>
      </c>
      <c r="L29" s="1043">
        <v>173.33332999999999</v>
      </c>
      <c r="M29" s="965"/>
      <c r="N29" s="965"/>
      <c r="O29" s="965"/>
      <c r="P29" s="965"/>
      <c r="Q29" s="965"/>
      <c r="R29" s="1044" t="s">
        <v>33</v>
      </c>
      <c r="V29" s="987"/>
    </row>
    <row r="30" spans="2:23" s="956" customFormat="1" ht="8.1" customHeight="1" thickBot="1" x14ac:dyDescent="0.25">
      <c r="B30" s="964"/>
      <c r="C30" s="965"/>
      <c r="D30" s="965"/>
      <c r="E30" s="965"/>
      <c r="F30" s="965"/>
      <c r="G30" s="965"/>
      <c r="H30" s="965"/>
      <c r="I30" s="986"/>
      <c r="J30" s="986"/>
      <c r="K30" s="965"/>
      <c r="L30" s="965"/>
      <c r="M30" s="965"/>
      <c r="N30" s="965"/>
      <c r="O30" s="965"/>
      <c r="P30" s="987"/>
      <c r="Q30" s="987"/>
      <c r="R30" s="1044" t="s">
        <v>33</v>
      </c>
    </row>
    <row r="31" spans="2:23" s="956" customFormat="1" ht="15" thickBot="1" x14ac:dyDescent="0.25">
      <c r="B31" s="964"/>
      <c r="C31" s="1026">
        <f>C29*173.3333</f>
        <v>0</v>
      </c>
      <c r="D31" s="968" t="s">
        <v>534</v>
      </c>
      <c r="E31" s="965"/>
      <c r="F31" s="986"/>
      <c r="H31" s="991"/>
      <c r="I31" s="986"/>
      <c r="J31" s="986"/>
      <c r="K31" s="965"/>
      <c r="L31" s="965"/>
      <c r="R31" s="1044" t="s">
        <v>33</v>
      </c>
    </row>
    <row r="32" spans="2:23" s="956" customFormat="1" ht="8.4499999999999993" customHeight="1" x14ac:dyDescent="0.2">
      <c r="B32" s="964"/>
      <c r="C32" s="965"/>
      <c r="D32" s="965"/>
      <c r="E32" s="965"/>
      <c r="F32" s="965"/>
      <c r="G32" s="965"/>
      <c r="H32" s="965"/>
      <c r="I32" s="965"/>
      <c r="J32" s="965"/>
      <c r="K32" s="965"/>
      <c r="L32" s="965"/>
      <c r="M32" s="965"/>
      <c r="N32" s="965"/>
      <c r="O32" s="965"/>
      <c r="P32" s="965"/>
      <c r="Q32" s="965"/>
      <c r="R32" s="1044" t="s">
        <v>33</v>
      </c>
    </row>
    <row r="33" spans="2:21" s="956" customFormat="1" ht="15" customHeight="1" thickBot="1" x14ac:dyDescent="0.25">
      <c r="B33" s="964"/>
      <c r="C33" s="988" t="s">
        <v>536</v>
      </c>
      <c r="D33" s="988"/>
      <c r="E33" s="968" t="s">
        <v>530</v>
      </c>
      <c r="G33" s="965"/>
      <c r="H33" s="965"/>
      <c r="I33" s="965"/>
      <c r="J33" s="965"/>
      <c r="K33" s="965"/>
      <c r="L33" s="965"/>
      <c r="M33" s="965"/>
      <c r="N33" s="965"/>
      <c r="O33" s="965"/>
      <c r="P33" s="965"/>
      <c r="Q33" s="965"/>
      <c r="R33" s="969"/>
    </row>
    <row r="34" spans="2:21" s="956" customFormat="1" ht="18" customHeight="1" thickBot="1" x14ac:dyDescent="0.25">
      <c r="B34" s="1031" t="s">
        <v>537</v>
      </c>
      <c r="C34" s="1030">
        <v>0</v>
      </c>
      <c r="D34" s="963" t="s">
        <v>529</v>
      </c>
      <c r="E34" s="1417">
        <f>C15/2080</f>
        <v>0</v>
      </c>
      <c r="F34" s="1418"/>
      <c r="G34" s="1469">
        <f>C34*E34</f>
        <v>0</v>
      </c>
      <c r="H34" s="1470"/>
      <c r="I34" s="965"/>
      <c r="J34" s="965"/>
      <c r="K34" s="965"/>
      <c r="L34" s="965"/>
      <c r="M34" s="965"/>
      <c r="N34" s="965"/>
      <c r="O34" s="965"/>
      <c r="P34" s="965"/>
      <c r="Q34" s="965"/>
      <c r="R34" s="969"/>
    </row>
    <row r="35" spans="2:21" ht="16.899999999999999" customHeight="1" thickBot="1" x14ac:dyDescent="0.25">
      <c r="B35" s="1028" t="s">
        <v>1</v>
      </c>
      <c r="C35" s="1021">
        <f>C34/L29</f>
        <v>0</v>
      </c>
      <c r="D35" s="961"/>
      <c r="E35" s="1453" t="e">
        <f>G34/C15</f>
        <v>#DIV/0!</v>
      </c>
      <c r="F35" s="1454"/>
      <c r="G35" s="965"/>
      <c r="H35" s="965"/>
      <c r="I35" s="965"/>
      <c r="J35" s="965"/>
      <c r="K35" s="961"/>
      <c r="L35" s="965"/>
      <c r="M35" s="965"/>
      <c r="N35" s="965"/>
      <c r="O35" s="965"/>
      <c r="P35" s="965"/>
      <c r="Q35" s="965"/>
      <c r="R35" s="962"/>
      <c r="S35" s="956"/>
      <c r="T35" s="956"/>
      <c r="U35" s="956"/>
    </row>
    <row r="36" spans="2:21" ht="8.1" customHeight="1" thickBot="1" x14ac:dyDescent="0.25">
      <c r="B36" s="971"/>
      <c r="C36" s="972"/>
      <c r="D36" s="972"/>
      <c r="E36" s="972"/>
      <c r="F36" s="972"/>
      <c r="G36" s="972"/>
      <c r="H36" s="972"/>
      <c r="I36" s="972"/>
      <c r="J36" s="972"/>
      <c r="K36" s="972"/>
      <c r="L36" s="972"/>
      <c r="M36" s="972"/>
      <c r="N36" s="972"/>
      <c r="O36" s="972"/>
      <c r="P36" s="972"/>
      <c r="Q36" s="972"/>
      <c r="R36" s="973"/>
    </row>
    <row r="37" spans="2:21" ht="9.6" customHeight="1" x14ac:dyDescent="0.2">
      <c r="B37" s="961"/>
      <c r="C37" s="961"/>
      <c r="D37" s="961"/>
      <c r="E37" s="961"/>
      <c r="F37" s="961"/>
      <c r="G37" s="961"/>
      <c r="H37" s="961"/>
      <c r="I37" s="961"/>
      <c r="J37" s="961"/>
      <c r="K37" s="961"/>
      <c r="L37" s="961"/>
      <c r="M37" s="961"/>
      <c r="N37" s="961"/>
      <c r="O37" s="961"/>
      <c r="P37" s="961"/>
      <c r="Q37" s="961"/>
    </row>
    <row r="38" spans="2:21" ht="14.65" customHeight="1" x14ac:dyDescent="0.2">
      <c r="D38" s="974" t="s">
        <v>540</v>
      </c>
      <c r="F38" s="999" t="s">
        <v>541</v>
      </c>
      <c r="G38" s="974" t="s">
        <v>542</v>
      </c>
    </row>
    <row r="39" spans="2:21" x14ac:dyDescent="0.2">
      <c r="D39" s="975">
        <v>40</v>
      </c>
      <c r="E39" s="975" t="s">
        <v>529</v>
      </c>
      <c r="F39" s="975">
        <v>52</v>
      </c>
      <c r="G39" s="1000">
        <f>D39*F39</f>
        <v>2080</v>
      </c>
      <c r="H39" s="976" t="s">
        <v>543</v>
      </c>
    </row>
    <row r="40" spans="2:21" x14ac:dyDescent="0.2">
      <c r="D40" s="975">
        <v>40</v>
      </c>
      <c r="E40" s="975" t="s">
        <v>529</v>
      </c>
      <c r="F40" s="975">
        <v>39</v>
      </c>
      <c r="G40" s="1000">
        <f>D40*F40</f>
        <v>1560</v>
      </c>
      <c r="H40" s="976" t="s">
        <v>544</v>
      </c>
    </row>
    <row r="41" spans="2:21" x14ac:dyDescent="0.2">
      <c r="D41" s="975">
        <v>40</v>
      </c>
      <c r="E41" s="975" t="s">
        <v>529</v>
      </c>
      <c r="F41" s="975">
        <v>13</v>
      </c>
      <c r="G41" s="1000">
        <f>D41*F41</f>
        <v>520</v>
      </c>
      <c r="H41" s="976" t="s">
        <v>545</v>
      </c>
    </row>
    <row r="42" spans="2:21" ht="14.1" customHeight="1" x14ac:dyDescent="0.2">
      <c r="D42" s="1455" t="s">
        <v>546</v>
      </c>
      <c r="E42" s="1456"/>
      <c r="F42" s="975">
        <v>12</v>
      </c>
      <c r="G42" s="1000">
        <v>173.33</v>
      </c>
      <c r="H42" s="976" t="s">
        <v>547</v>
      </c>
    </row>
    <row r="43" spans="2:21" ht="14.1" customHeight="1" x14ac:dyDescent="0.2">
      <c r="D43" s="981"/>
      <c r="E43" s="981"/>
      <c r="F43" s="981"/>
      <c r="G43" s="980"/>
      <c r="H43" s="976"/>
    </row>
    <row r="44" spans="2:21" x14ac:dyDescent="0.2">
      <c r="D44" s="1457" t="s">
        <v>683</v>
      </c>
      <c r="E44" s="1457"/>
      <c r="F44" s="1457"/>
      <c r="G44" s="1457"/>
      <c r="H44" s="1457"/>
      <c r="I44" s="1457"/>
      <c r="J44" s="963"/>
    </row>
    <row r="45" spans="2:21" s="961" customFormat="1" ht="15.75" x14ac:dyDescent="0.25">
      <c r="D45" s="1458">
        <v>2080</v>
      </c>
      <c r="E45" s="1459"/>
      <c r="F45" s="978" t="s">
        <v>529</v>
      </c>
      <c r="G45" s="1023">
        <v>0.2</v>
      </c>
      <c r="H45" s="1460">
        <f>D45*G45</f>
        <v>416</v>
      </c>
      <c r="I45" s="1461"/>
      <c r="J45" s="976" t="s">
        <v>684</v>
      </c>
      <c r="L45" s="955"/>
    </row>
    <row r="46" spans="2:21" s="961" customFormat="1" ht="15" thickBot="1" x14ac:dyDescent="0.25">
      <c r="D46" s="1462">
        <f>H45</f>
        <v>416</v>
      </c>
      <c r="E46" s="1463"/>
      <c r="F46" s="978" t="s">
        <v>529</v>
      </c>
      <c r="G46" s="1027">
        <f>E34</f>
        <v>0</v>
      </c>
      <c r="H46" s="1464">
        <f>D46*G46</f>
        <v>0</v>
      </c>
      <c r="I46" s="1465"/>
      <c r="J46" s="976" t="s">
        <v>685</v>
      </c>
      <c r="L46" s="955"/>
    </row>
    <row r="47" spans="2:21" ht="18" customHeight="1" thickBot="1" x14ac:dyDescent="0.25">
      <c r="B47" s="1015" t="s">
        <v>551</v>
      </c>
      <c r="C47" s="1013" t="s">
        <v>552</v>
      </c>
      <c r="E47" s="985"/>
      <c r="F47" s="985"/>
      <c r="G47" s="985"/>
      <c r="H47" s="985"/>
      <c r="I47" s="985"/>
      <c r="J47" s="985"/>
      <c r="K47" s="985"/>
      <c r="M47" s="1451" t="s">
        <v>686</v>
      </c>
      <c r="N47" s="1451"/>
      <c r="O47" s="1451"/>
      <c r="P47" s="1452"/>
      <c r="Q47" s="983">
        <v>2496</v>
      </c>
    </row>
  </sheetData>
  <sheetProtection algorithmName="SHA-512" hashValue="y4LnZTnmvU9j2PfRhGN3myHTgn0q3InCMEalSrdzz9Ku5iD3rUEehua3bGpTnyKivlgZNTCaaE7j3KLpaiZEww==" saltValue="mVmfdPdoJQLDC2khbXnyBg==" spinCount="100000" sheet="1" objects="1" scenarios="1"/>
  <mergeCells count="27">
    <mergeCell ref="B8:N8"/>
    <mergeCell ref="P8:Q9"/>
    <mergeCell ref="B9:E9"/>
    <mergeCell ref="F9:J9"/>
    <mergeCell ref="K9:N9"/>
    <mergeCell ref="B4:D4"/>
    <mergeCell ref="E4:I4"/>
    <mergeCell ref="K4:M4"/>
    <mergeCell ref="B6:N6"/>
    <mergeCell ref="O6:Q6"/>
    <mergeCell ref="D44:I44"/>
    <mergeCell ref="B10:J10"/>
    <mergeCell ref="K10:N10"/>
    <mergeCell ref="B14:E14"/>
    <mergeCell ref="L14:M14"/>
    <mergeCell ref="C15:D15"/>
    <mergeCell ref="C17:D17"/>
    <mergeCell ref="O28:P28"/>
    <mergeCell ref="E34:F34"/>
    <mergeCell ref="G34:H34"/>
    <mergeCell ref="E35:F35"/>
    <mergeCell ref="D42:E42"/>
    <mergeCell ref="D45:E45"/>
    <mergeCell ref="H45:I45"/>
    <mergeCell ref="D46:E46"/>
    <mergeCell ref="H46:I46"/>
    <mergeCell ref="M47:P4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H10" sqref="H10"/>
    </sheetView>
  </sheetViews>
  <sheetFormatPr defaultRowHeight="15" x14ac:dyDescent="0.25"/>
  <sheetData>
    <row r="1" spans="1:11" s="1049" customFormat="1" ht="18.75" x14ac:dyDescent="0.3">
      <c r="A1" s="1493" t="s">
        <v>735</v>
      </c>
      <c r="B1" s="1493"/>
      <c r="C1" s="1493"/>
      <c r="D1" s="1493"/>
      <c r="E1" s="1493"/>
      <c r="F1" s="1493"/>
      <c r="G1" s="1493"/>
      <c r="H1" s="1493"/>
      <c r="I1" s="1493"/>
      <c r="J1" s="1493"/>
      <c r="K1" s="1493"/>
    </row>
    <row r="2" spans="1:11" s="1049" customFormat="1" ht="18.75" x14ac:dyDescent="0.3">
      <c r="A2" s="1493" t="s">
        <v>736</v>
      </c>
      <c r="B2" s="1493"/>
      <c r="C2" s="1493"/>
      <c r="D2" s="1493"/>
      <c r="E2" s="1493"/>
      <c r="F2" s="1493"/>
      <c r="G2" s="1493"/>
      <c r="H2" s="1493"/>
      <c r="I2" s="1493"/>
      <c r="J2" s="1493"/>
      <c r="K2" s="1493"/>
    </row>
    <row r="3" spans="1:11" s="933" customFormat="1" x14ac:dyDescent="0.25"/>
    <row r="4" spans="1:11" s="933" customFormat="1" ht="18.75" x14ac:dyDescent="0.3">
      <c r="A4" s="1494" t="s">
        <v>737</v>
      </c>
      <c r="B4" s="1494"/>
      <c r="C4" s="1494"/>
      <c r="D4" s="1494"/>
      <c r="E4" s="1494"/>
      <c r="F4" s="1494"/>
      <c r="G4" s="1494"/>
      <c r="H4" s="1494"/>
      <c r="I4" s="1494"/>
      <c r="J4" s="1494"/>
      <c r="K4" s="1494"/>
    </row>
    <row r="6" spans="1:11" ht="87" customHeight="1" x14ac:dyDescent="0.25">
      <c r="B6" s="1492" t="s">
        <v>687</v>
      </c>
      <c r="C6" s="1495"/>
      <c r="D6" s="1495"/>
      <c r="E6" s="1495"/>
      <c r="F6" s="1495"/>
      <c r="G6" s="1495"/>
      <c r="H6" s="1495"/>
      <c r="I6" s="1495"/>
      <c r="J6" s="1495"/>
      <c r="K6" s="1495"/>
    </row>
    <row r="7" spans="1:11" ht="6.6" customHeight="1" x14ac:dyDescent="0.25"/>
    <row r="8" spans="1:11" ht="23.25" x14ac:dyDescent="0.35">
      <c r="A8" s="1050" t="s">
        <v>688</v>
      </c>
    </row>
    <row r="9" spans="1:11" ht="7.15" customHeight="1" x14ac:dyDescent="0.25"/>
    <row r="10" spans="1:11" x14ac:dyDescent="0.25">
      <c r="A10" s="1045" t="s">
        <v>689</v>
      </c>
    </row>
    <row r="11" spans="1:11" ht="45.6" customHeight="1" x14ac:dyDescent="0.25">
      <c r="B11" s="1492" t="s">
        <v>690</v>
      </c>
      <c r="C11" s="1492"/>
      <c r="D11" s="1492"/>
      <c r="E11" s="1492"/>
      <c r="F11" s="1492"/>
      <c r="G11" s="1492"/>
      <c r="H11" s="1492"/>
      <c r="I11" s="1492"/>
      <c r="J11" s="1492"/>
      <c r="K11" s="1492"/>
    </row>
    <row r="12" spans="1:11" x14ac:dyDescent="0.25">
      <c r="A12" s="1045" t="s">
        <v>691</v>
      </c>
    </row>
    <row r="13" spans="1:11" ht="45.6" customHeight="1" x14ac:dyDescent="0.25">
      <c r="A13" s="933"/>
      <c r="B13" s="1492" t="s">
        <v>692</v>
      </c>
      <c r="C13" s="1492"/>
      <c r="D13" s="1492"/>
      <c r="E13" s="1492"/>
      <c r="F13" s="1492"/>
      <c r="G13" s="1492"/>
      <c r="H13" s="1492"/>
      <c r="I13" s="1492"/>
      <c r="J13" s="1492"/>
      <c r="K13" s="1492"/>
    </row>
    <row r="14" spans="1:11" x14ac:dyDescent="0.25">
      <c r="A14" s="1045" t="s">
        <v>693</v>
      </c>
    </row>
    <row r="15" spans="1:11" ht="27" customHeight="1" x14ac:dyDescent="0.25">
      <c r="B15" s="1495" t="s">
        <v>694</v>
      </c>
      <c r="C15" s="1495"/>
      <c r="D15" s="1495"/>
      <c r="E15" s="1495"/>
      <c r="F15" s="1495"/>
      <c r="G15" s="1495"/>
      <c r="H15" s="1495"/>
      <c r="I15" s="1495"/>
      <c r="J15" s="1495"/>
      <c r="K15" s="1495"/>
    </row>
    <row r="17" spans="1:11" ht="20.25" x14ac:dyDescent="0.3">
      <c r="A17" s="1051" t="s">
        <v>695</v>
      </c>
    </row>
    <row r="18" spans="1:11" ht="6.6" customHeight="1" x14ac:dyDescent="0.25"/>
    <row r="19" spans="1:11" x14ac:dyDescent="0.25">
      <c r="A19" s="1045" t="s">
        <v>696</v>
      </c>
    </row>
    <row r="20" spans="1:11" ht="44.45" customHeight="1" x14ac:dyDescent="0.25">
      <c r="B20" s="1492" t="s">
        <v>697</v>
      </c>
      <c r="C20" s="1492"/>
      <c r="D20" s="1492"/>
      <c r="E20" s="1492"/>
      <c r="F20" s="1492"/>
      <c r="G20" s="1492"/>
      <c r="H20" s="1492"/>
      <c r="I20" s="1492"/>
      <c r="J20" s="1492"/>
      <c r="K20" s="1492"/>
    </row>
    <row r="21" spans="1:11" x14ac:dyDescent="0.25">
      <c r="A21" s="1045" t="s">
        <v>698</v>
      </c>
    </row>
    <row r="22" spans="1:11" ht="28.9" customHeight="1" x14ac:dyDescent="0.25">
      <c r="B22" s="1492" t="s">
        <v>699</v>
      </c>
      <c r="C22" s="1492"/>
      <c r="D22" s="1492"/>
      <c r="E22" s="1492"/>
      <c r="F22" s="1492"/>
      <c r="G22" s="1492"/>
      <c r="H22" s="1492"/>
      <c r="I22" s="1492"/>
      <c r="J22" s="1492"/>
      <c r="K22" s="1492"/>
    </row>
    <row r="23" spans="1:11" x14ac:dyDescent="0.25">
      <c r="A23" s="1045" t="s">
        <v>700</v>
      </c>
    </row>
    <row r="24" spans="1:11" ht="44.45" customHeight="1" x14ac:dyDescent="0.25">
      <c r="B24" s="1492" t="s">
        <v>701</v>
      </c>
      <c r="C24" s="1492"/>
      <c r="D24" s="1492"/>
      <c r="E24" s="1492"/>
      <c r="F24" s="1492"/>
      <c r="G24" s="1492"/>
      <c r="H24" s="1492"/>
      <c r="I24" s="1492"/>
      <c r="J24" s="1492"/>
      <c r="K24" s="1492"/>
    </row>
    <row r="25" spans="1:11" ht="9" customHeight="1" x14ac:dyDescent="0.25"/>
    <row r="26" spans="1:11" ht="23.25" x14ac:dyDescent="0.35">
      <c r="A26" s="1050" t="s">
        <v>702</v>
      </c>
    </row>
    <row r="27" spans="1:11" ht="9" customHeight="1" x14ac:dyDescent="0.25"/>
    <row r="28" spans="1:11" x14ac:dyDescent="0.25">
      <c r="A28" s="1045" t="s">
        <v>703</v>
      </c>
      <c r="B28" s="933"/>
      <c r="C28" s="933"/>
      <c r="D28" s="933"/>
      <c r="E28" s="933"/>
      <c r="F28" s="933"/>
      <c r="G28" s="933"/>
      <c r="H28" s="933"/>
      <c r="I28" s="933"/>
      <c r="J28" s="933"/>
      <c r="K28" s="933"/>
    </row>
    <row r="29" spans="1:11" ht="30.6" customHeight="1" x14ac:dyDescent="0.25">
      <c r="A29" s="933"/>
      <c r="B29" s="1492" t="s">
        <v>704</v>
      </c>
      <c r="C29" s="1492"/>
      <c r="D29" s="1492"/>
      <c r="E29" s="1492"/>
      <c r="F29" s="1492"/>
      <c r="G29" s="1492"/>
      <c r="H29" s="1492"/>
      <c r="I29" s="1492"/>
      <c r="J29" s="1492"/>
      <c r="K29" s="1492"/>
    </row>
    <row r="30" spans="1:11" s="933" customFormat="1" ht="16.899999999999999" customHeight="1" x14ac:dyDescent="0.25">
      <c r="B30" s="1046"/>
      <c r="C30" s="1046"/>
      <c r="D30" s="1046"/>
      <c r="E30" s="1046"/>
      <c r="F30" s="1046"/>
      <c r="G30" s="1046"/>
      <c r="H30" s="1046"/>
      <c r="I30" s="1046"/>
      <c r="J30" s="1046"/>
      <c r="K30" s="1046"/>
    </row>
    <row r="31" spans="1:11" s="933" customFormat="1" ht="15.6" customHeight="1" x14ac:dyDescent="0.25">
      <c r="B31" s="1046"/>
      <c r="C31" s="1046"/>
      <c r="D31" s="1046"/>
      <c r="E31" s="1046"/>
      <c r="F31" s="1046"/>
      <c r="G31" s="1046"/>
      <c r="H31" s="1046"/>
      <c r="I31" s="1046"/>
      <c r="J31" s="1046"/>
      <c r="K31" s="1046"/>
    </row>
    <row r="32" spans="1:11" s="933" customFormat="1" ht="17.45" customHeight="1" x14ac:dyDescent="0.25">
      <c r="B32" s="1046"/>
      <c r="C32" s="1046"/>
      <c r="D32" s="1046"/>
      <c r="E32" s="1046"/>
      <c r="F32" s="1046"/>
      <c r="G32" s="1046"/>
      <c r="H32" s="1046"/>
      <c r="I32" s="1046"/>
      <c r="J32" s="1046"/>
      <c r="K32" s="1046"/>
    </row>
    <row r="33" spans="1:11" x14ac:dyDescent="0.25">
      <c r="A33" s="1045" t="s">
        <v>705</v>
      </c>
    </row>
    <row r="34" spans="1:11" ht="240" customHeight="1" x14ac:dyDescent="0.25">
      <c r="B34" s="1492" t="s">
        <v>706</v>
      </c>
      <c r="C34" s="1492"/>
      <c r="D34" s="1492"/>
      <c r="E34" s="1492"/>
      <c r="F34" s="1492"/>
      <c r="G34" s="1492"/>
      <c r="H34" s="1492"/>
      <c r="I34" s="1492"/>
      <c r="J34" s="1492"/>
      <c r="K34" s="1492"/>
    </row>
    <row r="36" spans="1:11" ht="23.25" x14ac:dyDescent="0.35">
      <c r="A36" s="1050" t="s">
        <v>708</v>
      </c>
    </row>
    <row r="37" spans="1:11" s="933" customFormat="1" ht="18.75" x14ac:dyDescent="0.3">
      <c r="A37" s="1047" t="s">
        <v>707</v>
      </c>
    </row>
    <row r="38" spans="1:11" x14ac:dyDescent="0.25">
      <c r="A38" s="1045" t="s">
        <v>709</v>
      </c>
    </row>
    <row r="39" spans="1:11" ht="57.6" customHeight="1" x14ac:dyDescent="0.25">
      <c r="B39" s="1492" t="s">
        <v>710</v>
      </c>
      <c r="C39" s="1492"/>
      <c r="D39" s="1492"/>
      <c r="E39" s="1492"/>
      <c r="F39" s="1492"/>
      <c r="G39" s="1492"/>
      <c r="H39" s="1492"/>
      <c r="I39" s="1492"/>
      <c r="J39" s="1492"/>
      <c r="K39" s="1492"/>
    </row>
    <row r="40" spans="1:11" x14ac:dyDescent="0.25">
      <c r="A40" s="1045" t="s">
        <v>711</v>
      </c>
    </row>
    <row r="41" spans="1:11" ht="58.9" customHeight="1" x14ac:dyDescent="0.25">
      <c r="B41" s="1492" t="s">
        <v>712</v>
      </c>
      <c r="C41" s="1492"/>
      <c r="D41" s="1492"/>
      <c r="E41" s="1492"/>
      <c r="F41" s="1492"/>
      <c r="G41" s="1492"/>
      <c r="H41" s="1492"/>
      <c r="I41" s="1492"/>
      <c r="J41" s="1492"/>
      <c r="K41" s="1492"/>
    </row>
    <row r="42" spans="1:11" x14ac:dyDescent="0.25">
      <c r="A42" s="1045" t="s">
        <v>713</v>
      </c>
    </row>
    <row r="43" spans="1:11" ht="43.9" customHeight="1" x14ac:dyDescent="0.25">
      <c r="B43" s="1492" t="s">
        <v>714</v>
      </c>
      <c r="C43" s="1492"/>
      <c r="D43" s="1492"/>
      <c r="E43" s="1492"/>
      <c r="F43" s="1492"/>
      <c r="G43" s="1492"/>
      <c r="H43" s="1492"/>
      <c r="I43" s="1492"/>
      <c r="J43" s="1492"/>
      <c r="K43" s="1492"/>
    </row>
    <row r="44" spans="1:11" x14ac:dyDescent="0.25">
      <c r="A44" s="1045" t="s">
        <v>715</v>
      </c>
    </row>
    <row r="45" spans="1:11" ht="43.15" customHeight="1" x14ac:dyDescent="0.25">
      <c r="B45" s="1492" t="s">
        <v>716</v>
      </c>
      <c r="C45" s="1492"/>
      <c r="D45" s="1492"/>
      <c r="E45" s="1492"/>
      <c r="F45" s="1492"/>
      <c r="G45" s="1492"/>
      <c r="H45" s="1492"/>
      <c r="I45" s="1492"/>
      <c r="J45" s="1492"/>
      <c r="K45" s="1492"/>
    </row>
    <row r="46" spans="1:11" s="933" customFormat="1" ht="15" customHeight="1" x14ac:dyDescent="0.25">
      <c r="B46" s="1046"/>
      <c r="C46" s="1046"/>
      <c r="D46" s="1046"/>
      <c r="E46" s="1046"/>
      <c r="F46" s="1046"/>
      <c r="G46" s="1046"/>
      <c r="H46" s="1046"/>
      <c r="I46" s="1046"/>
      <c r="J46" s="1046"/>
      <c r="K46" s="1046"/>
    </row>
    <row r="47" spans="1:11" ht="18.75" x14ac:dyDescent="0.3">
      <c r="A47" s="1052" t="s">
        <v>717</v>
      </c>
    </row>
    <row r="48" spans="1:11" x14ac:dyDescent="0.25">
      <c r="A48" s="1045" t="s">
        <v>718</v>
      </c>
    </row>
    <row r="49" spans="1:11" ht="73.150000000000006" customHeight="1" x14ac:dyDescent="0.25">
      <c r="B49" s="1492" t="s">
        <v>719</v>
      </c>
      <c r="C49" s="1492"/>
      <c r="D49" s="1492"/>
      <c r="E49" s="1492"/>
      <c r="F49" s="1492"/>
      <c r="G49" s="1492"/>
      <c r="H49" s="1492"/>
      <c r="I49" s="1492"/>
      <c r="J49" s="1492"/>
      <c r="K49" s="1492"/>
    </row>
    <row r="52" spans="1:11" x14ac:dyDescent="0.25">
      <c r="A52" s="1045" t="s">
        <v>720</v>
      </c>
    </row>
    <row r="53" spans="1:11" ht="62.45" customHeight="1" x14ac:dyDescent="0.25">
      <c r="B53" s="1492" t="s">
        <v>721</v>
      </c>
      <c r="C53" s="1492"/>
      <c r="D53" s="1492"/>
      <c r="E53" s="1492"/>
      <c r="F53" s="1492"/>
      <c r="G53" s="1492"/>
      <c r="H53" s="1492"/>
      <c r="I53" s="1492"/>
      <c r="J53" s="1492"/>
      <c r="K53" s="1492"/>
    </row>
    <row r="54" spans="1:11" x14ac:dyDescent="0.25">
      <c r="A54" s="1045" t="s">
        <v>722</v>
      </c>
    </row>
    <row r="55" spans="1:11" ht="75.599999999999994" customHeight="1" x14ac:dyDescent="0.25">
      <c r="B55" s="1492" t="s">
        <v>723</v>
      </c>
      <c r="C55" s="1492"/>
      <c r="D55" s="1492"/>
      <c r="E55" s="1492"/>
      <c r="F55" s="1492"/>
      <c r="G55" s="1492"/>
      <c r="H55" s="1492"/>
      <c r="I55" s="1492"/>
      <c r="J55" s="1492"/>
      <c r="K55" s="1492"/>
    </row>
    <row r="56" spans="1:11" s="933" customFormat="1" ht="14.45" customHeight="1" x14ac:dyDescent="0.25">
      <c r="B56" s="1046"/>
      <c r="C56" s="1046"/>
      <c r="D56" s="1046"/>
      <c r="E56" s="1046"/>
      <c r="F56" s="1046"/>
      <c r="G56" s="1046"/>
      <c r="H56" s="1046"/>
      <c r="I56" s="1046"/>
      <c r="J56" s="1046"/>
      <c r="K56" s="1046"/>
    </row>
    <row r="57" spans="1:11" ht="18.75" x14ac:dyDescent="0.3">
      <c r="A57" s="1048" t="s">
        <v>724</v>
      </c>
    </row>
    <row r="58" spans="1:11" s="933" customFormat="1" x14ac:dyDescent="0.25">
      <c r="A58" s="1045" t="s">
        <v>725</v>
      </c>
    </row>
    <row r="59" spans="1:11" ht="43.9" customHeight="1" x14ac:dyDescent="0.25">
      <c r="B59" s="1492" t="s">
        <v>726</v>
      </c>
      <c r="C59" s="1492"/>
      <c r="D59" s="1492"/>
      <c r="E59" s="1492"/>
      <c r="F59" s="1492"/>
      <c r="G59" s="1492"/>
      <c r="H59" s="1492"/>
      <c r="I59" s="1492"/>
      <c r="J59" s="1492"/>
      <c r="K59" s="1492"/>
    </row>
    <row r="61" spans="1:11" ht="23.25" x14ac:dyDescent="0.35">
      <c r="A61" s="1050" t="s">
        <v>727</v>
      </c>
    </row>
    <row r="62" spans="1:11" ht="56.45" customHeight="1" x14ac:dyDescent="0.25">
      <c r="B62" s="1492" t="s">
        <v>728</v>
      </c>
      <c r="C62" s="1492"/>
      <c r="D62" s="1492"/>
      <c r="E62" s="1492"/>
      <c r="F62" s="1492"/>
      <c r="G62" s="1492"/>
      <c r="H62" s="1492"/>
      <c r="I62" s="1492"/>
      <c r="J62" s="1492"/>
      <c r="K62" s="1492"/>
    </row>
    <row r="63" spans="1:11" x14ac:dyDescent="0.25">
      <c r="A63" s="1045" t="s">
        <v>729</v>
      </c>
    </row>
    <row r="64" spans="1:11" ht="30" customHeight="1" x14ac:dyDescent="0.25">
      <c r="B64" s="1492" t="s">
        <v>730</v>
      </c>
      <c r="C64" s="1492"/>
      <c r="D64" s="1492"/>
      <c r="E64" s="1492"/>
      <c r="F64" s="1492"/>
      <c r="G64" s="1492"/>
      <c r="H64" s="1492"/>
      <c r="I64" s="1492"/>
      <c r="J64" s="1492"/>
      <c r="K64" s="1492"/>
    </row>
    <row r="65" spans="1:11" s="933" customFormat="1" x14ac:dyDescent="0.25">
      <c r="A65" s="1045" t="s">
        <v>731</v>
      </c>
    </row>
    <row r="66" spans="1:11" ht="30.6" customHeight="1" x14ac:dyDescent="0.25">
      <c r="B66" s="1492" t="s">
        <v>732</v>
      </c>
      <c r="C66" s="1492"/>
      <c r="D66" s="1492"/>
      <c r="E66" s="1492"/>
      <c r="F66" s="1492"/>
      <c r="G66" s="1492"/>
      <c r="H66" s="1492"/>
      <c r="I66" s="1492"/>
      <c r="J66" s="1492"/>
      <c r="K66" s="1492"/>
    </row>
    <row r="67" spans="1:11" x14ac:dyDescent="0.25">
      <c r="A67" s="1045" t="s">
        <v>733</v>
      </c>
    </row>
    <row r="68" spans="1:11" ht="30.6" customHeight="1" x14ac:dyDescent="0.25">
      <c r="B68" s="1492" t="s">
        <v>734</v>
      </c>
      <c r="C68" s="1492"/>
      <c r="D68" s="1492"/>
      <c r="E68" s="1492"/>
      <c r="F68" s="1492"/>
      <c r="G68" s="1492"/>
      <c r="H68" s="1492"/>
      <c r="I68" s="1492"/>
      <c r="J68" s="1492"/>
      <c r="K68" s="1492"/>
    </row>
  </sheetData>
  <mergeCells count="24">
    <mergeCell ref="B34:K34"/>
    <mergeCell ref="B39:K39"/>
    <mergeCell ref="B43:K43"/>
    <mergeCell ref="B6:K6"/>
    <mergeCell ref="B11:K11"/>
    <mergeCell ref="B13:K13"/>
    <mergeCell ref="B15:K15"/>
    <mergeCell ref="B20:K20"/>
    <mergeCell ref="B66:K66"/>
    <mergeCell ref="B68:K68"/>
    <mergeCell ref="B64:K64"/>
    <mergeCell ref="A1:K1"/>
    <mergeCell ref="A2:K2"/>
    <mergeCell ref="A4:K4"/>
    <mergeCell ref="B49:K49"/>
    <mergeCell ref="B53:K53"/>
    <mergeCell ref="B59:K59"/>
    <mergeCell ref="B41:K41"/>
    <mergeCell ref="B45:K45"/>
    <mergeCell ref="B62:K62"/>
    <mergeCell ref="B55:K55"/>
    <mergeCell ref="B22:K22"/>
    <mergeCell ref="B29:K29"/>
    <mergeCell ref="B24:K24"/>
  </mergeCells>
  <pageMargins left="0.28000000000000003" right="0.28000000000000003" top="0.45" bottom="0.36"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94"/>
  <sheetViews>
    <sheetView zoomScaleNormal="100" workbookViewId="0">
      <selection activeCell="F3" sqref="F3"/>
    </sheetView>
  </sheetViews>
  <sheetFormatPr defaultRowHeight="15" x14ac:dyDescent="0.25"/>
  <cols>
    <col min="1" max="1" width="9.42578125" customWidth="1"/>
    <col min="2" max="2" width="11.7109375" customWidth="1"/>
    <col min="3" max="3" width="10.28515625" style="413" customWidth="1"/>
    <col min="4" max="4" width="17.28515625" customWidth="1"/>
    <col min="5" max="5" width="9.28515625" style="413" customWidth="1"/>
    <col min="6" max="9" width="9.28515625" customWidth="1"/>
  </cols>
  <sheetData>
    <row r="1" spans="1:13" s="123" customFormat="1" ht="15.75" thickBot="1" x14ac:dyDescent="0.3">
      <c r="A1" s="1525" t="s">
        <v>329</v>
      </c>
      <c r="B1" s="1526"/>
      <c r="C1" s="467" t="s">
        <v>751</v>
      </c>
      <c r="D1" s="1525" t="s">
        <v>331</v>
      </c>
      <c r="E1" s="1527"/>
      <c r="F1" s="1527"/>
      <c r="G1" s="1527"/>
      <c r="H1" s="1527"/>
      <c r="I1" s="1526"/>
    </row>
    <row r="2" spans="1:13" s="123" customFormat="1" ht="33.6" customHeight="1" thickBot="1" x14ac:dyDescent="0.3">
      <c r="A2" s="466"/>
      <c r="B2" s="1058"/>
      <c r="C2" s="381"/>
      <c r="D2" s="1533" t="s">
        <v>752</v>
      </c>
      <c r="E2" s="1534"/>
      <c r="F2" s="1534"/>
      <c r="G2" s="1534"/>
      <c r="H2" s="1534"/>
      <c r="I2" s="1535"/>
    </row>
    <row r="3" spans="1:13" s="123" customFormat="1" ht="32.450000000000003" customHeight="1" thickBot="1" x14ac:dyDescent="0.3">
      <c r="A3" s="1062">
        <v>151010</v>
      </c>
      <c r="B3" s="1059" t="s">
        <v>76</v>
      </c>
      <c r="C3" s="386">
        <v>7.6499999999999999E-2</v>
      </c>
      <c r="D3" s="1536" t="s">
        <v>753</v>
      </c>
      <c r="E3" s="1537"/>
      <c r="F3" s="1098" t="s">
        <v>754</v>
      </c>
      <c r="G3" s="478" t="s">
        <v>755</v>
      </c>
      <c r="H3" s="478" t="s">
        <v>756</v>
      </c>
      <c r="I3" s="478" t="s">
        <v>757</v>
      </c>
    </row>
    <row r="4" spans="1:13" s="413" customFormat="1" ht="19.5" customHeight="1" x14ac:dyDescent="0.25">
      <c r="A4" s="1528">
        <v>152020</v>
      </c>
      <c r="B4" s="1530" t="s">
        <v>336</v>
      </c>
      <c r="C4" s="1531">
        <f>E12/100</f>
        <v>0.18859999999999999</v>
      </c>
      <c r="D4" s="1069"/>
      <c r="E4" s="1070" t="s">
        <v>758</v>
      </c>
      <c r="F4" s="1070" t="s">
        <v>748</v>
      </c>
      <c r="G4" s="1070" t="s">
        <v>742</v>
      </c>
      <c r="H4" s="1070" t="s">
        <v>740</v>
      </c>
      <c r="I4" s="1070" t="s">
        <v>401</v>
      </c>
      <c r="K4" s="456">
        <v>0.01</v>
      </c>
      <c r="L4" s="457" t="s">
        <v>398</v>
      </c>
    </row>
    <row r="5" spans="1:13" s="447" customFormat="1" ht="18" customHeight="1" thickBot="1" x14ac:dyDescent="0.3">
      <c r="A5" s="1529"/>
      <c r="B5" s="1518"/>
      <c r="C5" s="1532"/>
      <c r="D5" s="1071"/>
      <c r="E5" s="469" t="s">
        <v>360</v>
      </c>
      <c r="F5" s="469" t="s">
        <v>360</v>
      </c>
      <c r="G5" s="469" t="s">
        <v>360</v>
      </c>
      <c r="H5" s="469" t="s">
        <v>360</v>
      </c>
      <c r="I5" s="469" t="s">
        <v>360</v>
      </c>
      <c r="K5" s="421">
        <f>C3</f>
        <v>7.6499999999999999E-2</v>
      </c>
      <c r="L5" s="123" t="s">
        <v>76</v>
      </c>
    </row>
    <row r="6" spans="1:13" s="123" customFormat="1" ht="15.75" thickBot="1" x14ac:dyDescent="0.3">
      <c r="A6" s="1529"/>
      <c r="B6" s="1518"/>
      <c r="C6" s="1532"/>
      <c r="D6" s="481" t="s">
        <v>343</v>
      </c>
      <c r="E6" s="1097">
        <v>12.28</v>
      </c>
      <c r="F6" s="1101">
        <v>10.77</v>
      </c>
      <c r="G6" s="1101">
        <v>9.9700000000000006</v>
      </c>
      <c r="H6" s="1102">
        <v>9.14</v>
      </c>
      <c r="I6" s="1102">
        <v>9.14</v>
      </c>
      <c r="K6" s="191">
        <f>C4</f>
        <v>0.18859999999999999</v>
      </c>
      <c r="L6" s="249" t="s">
        <v>336</v>
      </c>
    </row>
    <row r="7" spans="1:13" s="123" customFormat="1" ht="15.75" thickBot="1" x14ac:dyDescent="0.3">
      <c r="A7" s="1529"/>
      <c r="B7" s="1518"/>
      <c r="C7" s="1532"/>
      <c r="D7" s="482" t="s">
        <v>78</v>
      </c>
      <c r="E7" s="1066">
        <v>6.27</v>
      </c>
      <c r="F7" s="1066">
        <v>6.05</v>
      </c>
      <c r="G7" s="1066">
        <v>6.02</v>
      </c>
      <c r="H7" s="475">
        <v>5.6</v>
      </c>
      <c r="I7" s="475">
        <v>5.49</v>
      </c>
      <c r="K7" s="459">
        <f>SUM(K4:K6)</f>
        <v>0.27510000000000001</v>
      </c>
      <c r="M7" s="447"/>
    </row>
    <row r="8" spans="1:13" s="123" customFormat="1" x14ac:dyDescent="0.25">
      <c r="A8" s="1529"/>
      <c r="B8" s="1518"/>
      <c r="C8" s="1532"/>
      <c r="D8" s="482" t="s">
        <v>344</v>
      </c>
      <c r="E8" s="1067">
        <v>0.14000000000000001</v>
      </c>
      <c r="F8" s="1067">
        <v>0.14000000000000001</v>
      </c>
      <c r="G8" s="1067">
        <v>0.38</v>
      </c>
      <c r="H8" s="474">
        <v>0.41</v>
      </c>
      <c r="I8" s="474">
        <v>0.41</v>
      </c>
    </row>
    <row r="9" spans="1:13" s="123" customFormat="1" x14ac:dyDescent="0.25">
      <c r="A9" s="1529"/>
      <c r="B9" s="1518"/>
      <c r="C9" s="1532"/>
      <c r="D9" s="482" t="s">
        <v>345</v>
      </c>
      <c r="E9" s="1067">
        <v>0.16</v>
      </c>
      <c r="F9" s="1067">
        <v>0.16</v>
      </c>
      <c r="G9" s="1067">
        <v>0.16</v>
      </c>
      <c r="H9" s="474">
        <v>0.16</v>
      </c>
      <c r="I9" s="474">
        <v>0.16</v>
      </c>
    </row>
    <row r="10" spans="1:13" s="123" customFormat="1" ht="31.9" customHeight="1" thickBot="1" x14ac:dyDescent="0.3">
      <c r="A10" s="1529"/>
      <c r="B10" s="1518"/>
      <c r="C10" s="1532"/>
      <c r="D10" s="483" t="s">
        <v>402</v>
      </c>
      <c r="E10" s="1068">
        <v>0.01</v>
      </c>
      <c r="F10" s="1068">
        <v>0.01</v>
      </c>
      <c r="G10" s="1068">
        <v>0.01</v>
      </c>
      <c r="H10" s="476">
        <v>0.01</v>
      </c>
      <c r="I10" s="476">
        <v>0.01</v>
      </c>
      <c r="K10" s="456">
        <v>0.01</v>
      </c>
      <c r="L10" s="457" t="s">
        <v>398</v>
      </c>
    </row>
    <row r="11" spans="1:13" s="123" customFormat="1" ht="15.75" thickBot="1" x14ac:dyDescent="0.3">
      <c r="A11" s="1529"/>
      <c r="B11" s="1518"/>
      <c r="C11" s="1532"/>
      <c r="D11" s="1065"/>
      <c r="E11" s="448"/>
      <c r="F11" s="448"/>
      <c r="G11" s="407"/>
      <c r="H11" s="452"/>
      <c r="I11" s="407"/>
      <c r="K11" s="421">
        <f>C3</f>
        <v>7.6499999999999999E-2</v>
      </c>
      <c r="L11" s="123" t="s">
        <v>76</v>
      </c>
    </row>
    <row r="12" spans="1:13" s="6" customFormat="1" ht="17.45" customHeight="1" thickBot="1" x14ac:dyDescent="0.3">
      <c r="A12" s="1529"/>
      <c r="B12" s="1518"/>
      <c r="C12" s="1532"/>
      <c r="D12" s="433" t="s">
        <v>346</v>
      </c>
      <c r="E12" s="1079">
        <f>SUM(E6:E11)</f>
        <v>18.86</v>
      </c>
      <c r="F12" s="1080">
        <f>SUM(F6:F11)</f>
        <v>17.130000000000003</v>
      </c>
      <c r="G12" s="1080">
        <f>SUM(G6:G11)</f>
        <v>16.540000000000003</v>
      </c>
      <c r="H12" s="1080">
        <f>SUM(H6:H11)</f>
        <v>15.32</v>
      </c>
      <c r="I12" s="1080">
        <f>SUM(I6:I11)</f>
        <v>15.21</v>
      </c>
      <c r="K12" s="491">
        <f>C19</f>
        <v>0.13250000000000001</v>
      </c>
      <c r="L12" s="249" t="s">
        <v>399</v>
      </c>
    </row>
    <row r="13" spans="1:13" s="6" customFormat="1" ht="17.45" customHeight="1" thickBot="1" x14ac:dyDescent="0.3">
      <c r="A13" s="1081"/>
      <c r="B13" s="1061"/>
      <c r="C13" s="1063"/>
      <c r="D13" s="434"/>
      <c r="E13" s="1080"/>
      <c r="F13" s="1080"/>
      <c r="G13" s="1080"/>
      <c r="H13" s="1080"/>
      <c r="I13" s="1080"/>
      <c r="K13" s="459">
        <f>SUM(K10:K12)</f>
        <v>0.219</v>
      </c>
      <c r="L13" s="249"/>
    </row>
    <row r="14" spans="1:13" s="123" customFormat="1" ht="16.899999999999999" customHeight="1" x14ac:dyDescent="0.25">
      <c r="A14" s="1523">
        <v>156030</v>
      </c>
      <c r="B14" s="1518" t="s">
        <v>347</v>
      </c>
      <c r="C14" s="1514">
        <f>E16</f>
        <v>6104</v>
      </c>
      <c r="D14" s="433" t="s">
        <v>33</v>
      </c>
      <c r="E14" s="1498" t="s">
        <v>758</v>
      </c>
      <c r="F14" s="1496" t="s">
        <v>748</v>
      </c>
      <c r="G14" s="1498" t="s">
        <v>742</v>
      </c>
      <c r="H14" s="1064" t="s">
        <v>740</v>
      </c>
      <c r="I14" s="1064" t="s">
        <v>401</v>
      </c>
    </row>
    <row r="15" spans="1:13" s="6" customFormat="1" ht="4.1500000000000004" customHeight="1" thickBot="1" x14ac:dyDescent="0.3">
      <c r="A15" s="1523"/>
      <c r="B15" s="1518"/>
      <c r="C15" s="1515"/>
      <c r="D15" s="1072"/>
      <c r="E15" s="1499"/>
      <c r="F15" s="1497"/>
      <c r="G15" s="1499"/>
      <c r="H15" s="1057"/>
      <c r="I15" s="1057"/>
    </row>
    <row r="16" spans="1:13" s="6" customFormat="1" ht="15.6" customHeight="1" thickBot="1" x14ac:dyDescent="0.3">
      <c r="A16" s="1523"/>
      <c r="B16" s="1518"/>
      <c r="C16" s="1515"/>
      <c r="D16" s="1060" t="s">
        <v>397</v>
      </c>
      <c r="E16" s="1077">
        <v>6104</v>
      </c>
      <c r="F16" s="1077">
        <v>5869</v>
      </c>
      <c r="G16" s="1099">
        <v>5754</v>
      </c>
      <c r="H16" s="1074">
        <v>5471</v>
      </c>
      <c r="I16" s="1074">
        <v>5378</v>
      </c>
    </row>
    <row r="17" spans="1:13" s="123" customFormat="1" ht="17.45" customHeight="1" thickBot="1" x14ac:dyDescent="0.3">
      <c r="A17" s="1523"/>
      <c r="B17" s="1518"/>
      <c r="C17" s="1515"/>
      <c r="D17" s="1062" t="s">
        <v>361</v>
      </c>
      <c r="E17" s="1078">
        <f>E16/12</f>
        <v>508.66666666666669</v>
      </c>
      <c r="F17" s="1073">
        <f>F16/12</f>
        <v>489.08333333333331</v>
      </c>
      <c r="G17" s="1073">
        <f>G16/12</f>
        <v>479.5</v>
      </c>
      <c r="H17" s="1073">
        <f>H16/12</f>
        <v>455.91666666666669</v>
      </c>
      <c r="I17" s="1073">
        <f>I16/12</f>
        <v>448.16666666666669</v>
      </c>
    </row>
    <row r="18" spans="1:13" s="468" customFormat="1" ht="14.45" customHeight="1" thickBot="1" x14ac:dyDescent="0.3">
      <c r="A18" s="1524"/>
      <c r="B18" s="1519"/>
      <c r="C18" s="1516"/>
      <c r="D18" s="436"/>
      <c r="E18" s="470"/>
      <c r="F18" s="470"/>
      <c r="G18" s="470"/>
      <c r="H18" s="470"/>
      <c r="I18" s="470"/>
      <c r="M18" s="413"/>
    </row>
    <row r="19" spans="1:13" s="123" customFormat="1" ht="17.25" customHeight="1" x14ac:dyDescent="0.25">
      <c r="A19" s="1522">
        <v>154070</v>
      </c>
      <c r="B19" s="1518" t="s">
        <v>353</v>
      </c>
      <c r="C19" s="1509">
        <f>E27/100</f>
        <v>0.13250000000000001</v>
      </c>
      <c r="D19" s="406"/>
      <c r="E19" s="1096" t="s">
        <v>758</v>
      </c>
      <c r="F19" s="1056" t="s">
        <v>748</v>
      </c>
      <c r="G19" s="1056" t="s">
        <v>742</v>
      </c>
      <c r="H19" s="1056" t="s">
        <v>740</v>
      </c>
      <c r="I19" s="1056" t="s">
        <v>401</v>
      </c>
      <c r="M19" s="447"/>
    </row>
    <row r="20" spans="1:13" s="123" customFormat="1" ht="15.75" thickBot="1" x14ac:dyDescent="0.3">
      <c r="A20" s="1518"/>
      <c r="B20" s="1518"/>
      <c r="C20" s="1510"/>
      <c r="D20" s="389"/>
      <c r="E20" s="446" t="s">
        <v>360</v>
      </c>
      <c r="F20" s="446" t="s">
        <v>360</v>
      </c>
      <c r="G20" s="446" t="s">
        <v>360</v>
      </c>
      <c r="H20" s="446" t="s">
        <v>360</v>
      </c>
      <c r="I20" s="446" t="s">
        <v>360</v>
      </c>
    </row>
    <row r="21" spans="1:13" s="123" customFormat="1" ht="18.75" customHeight="1" x14ac:dyDescent="0.25">
      <c r="A21" s="1518"/>
      <c r="B21" s="1518"/>
      <c r="C21" s="1510"/>
      <c r="D21" s="477" t="s">
        <v>343</v>
      </c>
      <c r="E21" s="472">
        <v>6.84</v>
      </c>
      <c r="F21" s="472">
        <v>6.84</v>
      </c>
      <c r="G21" s="472">
        <v>6.68</v>
      </c>
      <c r="H21" s="472">
        <v>6.84</v>
      </c>
      <c r="I21" s="472">
        <v>6.84</v>
      </c>
      <c r="M21" s="447"/>
    </row>
    <row r="22" spans="1:13" s="6" customFormat="1" ht="30.75" customHeight="1" x14ac:dyDescent="0.25">
      <c r="A22" s="1518"/>
      <c r="B22" s="1518"/>
      <c r="C22" s="1510"/>
      <c r="D22" s="471" t="s">
        <v>78</v>
      </c>
      <c r="E22" s="455">
        <v>6.27</v>
      </c>
      <c r="F22" s="455">
        <v>6.05</v>
      </c>
      <c r="G22" s="455">
        <v>6.02</v>
      </c>
      <c r="H22" s="455">
        <v>5.6</v>
      </c>
      <c r="I22" s="454">
        <v>5.49</v>
      </c>
    </row>
    <row r="23" spans="1:13" s="6" customFormat="1" ht="9" customHeight="1" x14ac:dyDescent="0.25">
      <c r="A23" s="1518"/>
      <c r="B23" s="1518"/>
      <c r="C23" s="1510"/>
      <c r="D23" s="471"/>
      <c r="E23" s="450"/>
      <c r="F23" s="450"/>
      <c r="G23" s="450"/>
      <c r="H23" s="453"/>
      <c r="I23" s="453"/>
    </row>
    <row r="24" spans="1:13" s="123" customFormat="1" x14ac:dyDescent="0.25">
      <c r="A24" s="1518"/>
      <c r="B24" s="1518"/>
      <c r="C24" s="1510"/>
      <c r="D24" s="479" t="s">
        <v>344</v>
      </c>
      <c r="E24" s="449">
        <v>0.14000000000000001</v>
      </c>
      <c r="F24" s="449">
        <v>0.14000000000000001</v>
      </c>
      <c r="G24" s="449">
        <v>0.38</v>
      </c>
      <c r="H24" s="449">
        <v>0.41</v>
      </c>
      <c r="I24" s="449">
        <v>0.41</v>
      </c>
    </row>
    <row r="25" spans="1:13" s="123" customFormat="1" ht="9" customHeight="1" x14ac:dyDescent="0.25">
      <c r="A25" s="1518"/>
      <c r="B25" s="1518"/>
      <c r="C25" s="1510"/>
      <c r="D25" s="479"/>
      <c r="E25" s="449"/>
      <c r="F25" s="449"/>
      <c r="G25" s="449"/>
      <c r="H25" s="449"/>
      <c r="I25" s="449"/>
    </row>
    <row r="26" spans="1:13" s="6" customFormat="1" ht="21.75" customHeight="1" thickBot="1" x14ac:dyDescent="0.3">
      <c r="A26" s="1518"/>
      <c r="B26" s="1518"/>
      <c r="C26" s="1510"/>
      <c r="D26" s="480" t="s">
        <v>345</v>
      </c>
      <c r="E26" s="451">
        <v>0</v>
      </c>
      <c r="F26" s="451">
        <v>0</v>
      </c>
      <c r="G26" s="451">
        <v>0.16</v>
      </c>
      <c r="H26" s="451" t="s">
        <v>352</v>
      </c>
      <c r="I26" s="451" t="s">
        <v>352</v>
      </c>
    </row>
    <row r="27" spans="1:13" s="6" customFormat="1" ht="16.149999999999999" customHeight="1" thickBot="1" x14ac:dyDescent="0.3">
      <c r="A27" s="1519"/>
      <c r="B27" s="1519"/>
      <c r="C27" s="1511"/>
      <c r="D27" s="436" t="s">
        <v>346</v>
      </c>
      <c r="E27" s="1075">
        <f>SUM(E21:E26)</f>
        <v>13.25</v>
      </c>
      <c r="F27" s="1075">
        <f>SUM(F21:F26)</f>
        <v>13.030000000000001</v>
      </c>
      <c r="G27" s="1075">
        <f>SUM(G21:G26)</f>
        <v>13.24</v>
      </c>
      <c r="H27" s="1075">
        <f>SUM(H21:H26)</f>
        <v>12.85</v>
      </c>
      <c r="I27" s="1075">
        <f>SUM(I21:I26)</f>
        <v>12.74</v>
      </c>
      <c r="K27" s="458"/>
    </row>
    <row r="28" spans="1:13" s="6" customFormat="1" ht="27.6" customHeight="1" x14ac:dyDescent="0.25">
      <c r="A28" s="1518">
        <v>153080</v>
      </c>
      <c r="B28" s="1520" t="s">
        <v>403</v>
      </c>
      <c r="C28" s="1512">
        <v>0.23860000000000001</v>
      </c>
      <c r="D28" s="1500" t="s">
        <v>743</v>
      </c>
      <c r="E28" s="1501"/>
      <c r="F28" s="1501"/>
      <c r="G28" s="1501"/>
      <c r="H28" s="1501"/>
      <c r="I28" s="1502"/>
    </row>
    <row r="29" spans="1:13" s="123" customFormat="1" ht="14.25" customHeight="1" thickBot="1" x14ac:dyDescent="0.3">
      <c r="A29" s="1519"/>
      <c r="B29" s="1521"/>
      <c r="C29" s="1513"/>
      <c r="D29" s="1503"/>
      <c r="E29" s="1504"/>
      <c r="F29" s="1504"/>
      <c r="G29" s="1504"/>
      <c r="H29" s="1504"/>
      <c r="I29" s="1505"/>
    </row>
    <row r="30" spans="1:13" s="123" customFormat="1" x14ac:dyDescent="0.25">
      <c r="A30" s="489" t="s">
        <v>357</v>
      </c>
      <c r="B30" s="490"/>
      <c r="C30" s="1076" t="s">
        <v>759</v>
      </c>
      <c r="D30" s="490"/>
      <c r="E30" s="484"/>
      <c r="F30" s="484"/>
      <c r="G30" s="484"/>
      <c r="H30" s="484"/>
      <c r="I30" s="485"/>
    </row>
    <row r="31" spans="1:13" s="473" customFormat="1" ht="15.75" thickBot="1" x14ac:dyDescent="0.3">
      <c r="A31" s="486"/>
      <c r="B31" s="487"/>
      <c r="C31" s="487"/>
      <c r="D31" s="487"/>
      <c r="E31" s="487"/>
      <c r="F31" s="487"/>
      <c r="G31" s="487"/>
      <c r="H31" s="487"/>
      <c r="I31" s="488"/>
    </row>
    <row r="32" spans="1:13" s="473" customFormat="1" x14ac:dyDescent="0.25">
      <c r="C32" s="413"/>
      <c r="E32" s="413"/>
    </row>
    <row r="33" spans="1:10" s="473" customFormat="1" x14ac:dyDescent="0.25">
      <c r="C33" s="413"/>
      <c r="E33" s="413"/>
    </row>
    <row r="34" spans="1:10" s="473" customFormat="1" x14ac:dyDescent="0.25">
      <c r="C34" s="413"/>
      <c r="E34" s="413"/>
    </row>
    <row r="35" spans="1:10" s="123" customFormat="1" x14ac:dyDescent="0.25">
      <c r="C35" s="413"/>
      <c r="E35" s="413"/>
    </row>
    <row r="36" spans="1:10" s="123" customFormat="1" x14ac:dyDescent="0.25">
      <c r="C36" s="413"/>
      <c r="E36" s="413"/>
    </row>
    <row r="37" spans="1:10" s="123" customFormat="1" x14ac:dyDescent="0.25">
      <c r="C37" s="413"/>
      <c r="E37" s="413"/>
    </row>
    <row r="38" spans="1:10" s="123" customFormat="1" x14ac:dyDescent="0.25">
      <c r="A38" s="1103"/>
      <c r="B38" s="1103"/>
      <c r="C38" s="1104"/>
      <c r="D38" s="1103"/>
      <c r="E38" s="1104"/>
      <c r="F38" s="1103"/>
      <c r="G38" s="1103"/>
      <c r="H38" s="1103"/>
      <c r="I38" s="1103"/>
      <c r="J38" s="1103"/>
    </row>
    <row r="39" spans="1:10" s="123" customFormat="1" x14ac:dyDescent="0.25">
      <c r="A39" s="1103"/>
      <c r="B39" s="1103"/>
      <c r="C39" s="1104"/>
      <c r="D39" s="1103"/>
      <c r="E39" s="1104"/>
      <c r="F39" s="1103"/>
      <c r="G39" s="1103"/>
      <c r="H39" s="1103"/>
      <c r="I39" s="1103"/>
      <c r="J39" s="1103"/>
    </row>
    <row r="40" spans="1:10" x14ac:dyDescent="0.25">
      <c r="A40" s="1105"/>
      <c r="B40" s="1105"/>
      <c r="C40" s="1106"/>
      <c r="D40" s="1105"/>
      <c r="E40" s="1106"/>
      <c r="F40" s="1105"/>
      <c r="G40" s="1105"/>
      <c r="H40" s="1105"/>
      <c r="I40" s="1105"/>
      <c r="J40" s="1103"/>
    </row>
    <row r="41" spans="1:10" x14ac:dyDescent="0.25">
      <c r="A41" s="1507"/>
      <c r="B41" s="1507"/>
      <c r="C41" s="1107"/>
      <c r="D41" s="1507"/>
      <c r="E41" s="1507"/>
      <c r="F41" s="1507"/>
      <c r="G41" s="1507"/>
      <c r="H41" s="1507"/>
      <c r="I41" s="1507"/>
      <c r="J41" s="1103"/>
    </row>
    <row r="42" spans="1:10" x14ac:dyDescent="0.25">
      <c r="A42" s="1100"/>
      <c r="B42" s="1100"/>
      <c r="C42" s="1108"/>
      <c r="D42" s="1508"/>
      <c r="E42" s="1508"/>
      <c r="F42" s="1109"/>
      <c r="G42" s="1109"/>
      <c r="H42" s="1109"/>
      <c r="I42" s="1109"/>
      <c r="J42" s="1103"/>
    </row>
    <row r="43" spans="1:10" x14ac:dyDescent="0.25">
      <c r="A43" s="1496"/>
      <c r="B43" s="1496"/>
      <c r="C43" s="1506"/>
      <c r="D43" s="1110"/>
      <c r="E43" s="442"/>
      <c r="F43" s="442"/>
      <c r="G43" s="442"/>
      <c r="H43" s="442"/>
      <c r="I43" s="442"/>
      <c r="J43" s="1103"/>
    </row>
    <row r="44" spans="1:10" ht="12.6" customHeight="1" x14ac:dyDescent="0.25">
      <c r="A44" s="1496"/>
      <c r="B44" s="1496"/>
      <c r="C44" s="1506"/>
      <c r="D44" s="1110"/>
      <c r="E44" s="1111"/>
      <c r="F44" s="1111"/>
      <c r="G44" s="1111"/>
      <c r="H44" s="1111"/>
      <c r="I44" s="1111"/>
      <c r="J44" s="1103"/>
    </row>
    <row r="45" spans="1:10" x14ac:dyDescent="0.25">
      <c r="A45" s="1496"/>
      <c r="B45" s="1496"/>
      <c r="C45" s="1506"/>
      <c r="D45" s="1110"/>
      <c r="E45" s="1112"/>
      <c r="F45" s="1112"/>
      <c r="G45" s="1112"/>
      <c r="H45" s="1112"/>
      <c r="I45" s="1112"/>
      <c r="J45" s="1103"/>
    </row>
    <row r="46" spans="1:10" x14ac:dyDescent="0.25">
      <c r="A46" s="1496"/>
      <c r="B46" s="1496"/>
      <c r="C46" s="1506"/>
      <c r="D46" s="1110"/>
      <c r="E46" s="1113"/>
      <c r="F46" s="1113"/>
      <c r="G46" s="1112"/>
      <c r="H46" s="1112"/>
      <c r="I46" s="1112"/>
      <c r="J46" s="1103"/>
    </row>
    <row r="47" spans="1:10" x14ac:dyDescent="0.25">
      <c r="A47" s="1496"/>
      <c r="B47" s="1496"/>
      <c r="C47" s="1506"/>
      <c r="D47" s="1110"/>
      <c r="E47" s="1112"/>
      <c r="F47" s="1112"/>
      <c r="G47" s="1112"/>
      <c r="H47" s="1112"/>
      <c r="I47" s="1112"/>
      <c r="J47" s="1103"/>
    </row>
    <row r="48" spans="1:10" x14ac:dyDescent="0.25">
      <c r="A48" s="1496"/>
      <c r="B48" s="1496"/>
      <c r="C48" s="1506"/>
      <c r="D48" s="1110"/>
      <c r="E48" s="1112"/>
      <c r="F48" s="1112"/>
      <c r="G48" s="1112"/>
      <c r="H48" s="1112"/>
      <c r="I48" s="1112"/>
      <c r="J48" s="1103"/>
    </row>
    <row r="49" spans="1:10" x14ac:dyDescent="0.25">
      <c r="A49" s="1496"/>
      <c r="B49" s="1496"/>
      <c r="C49" s="1506"/>
      <c r="D49" s="1110"/>
      <c r="E49" s="1114"/>
      <c r="F49" s="1114"/>
      <c r="G49" s="1114"/>
      <c r="H49" s="1114"/>
      <c r="I49" s="1114"/>
      <c r="J49" s="1103"/>
    </row>
    <row r="50" spans="1:10" ht="4.5" customHeight="1" x14ac:dyDescent="0.25">
      <c r="A50" s="1496"/>
      <c r="B50" s="1496"/>
      <c r="C50" s="1517"/>
      <c r="D50" s="1110"/>
      <c r="E50" s="442"/>
      <c r="F50" s="1110"/>
      <c r="G50" s="1110"/>
      <c r="H50" s="1115"/>
      <c r="I50" s="442"/>
      <c r="J50" s="1103"/>
    </row>
    <row r="51" spans="1:10" x14ac:dyDescent="0.25">
      <c r="A51" s="1496"/>
      <c r="B51" s="1496"/>
      <c r="C51" s="1517"/>
      <c r="D51" s="1115"/>
      <c r="E51" s="442"/>
      <c r="F51" s="442"/>
      <c r="G51" s="1111"/>
      <c r="H51" s="1111"/>
      <c r="I51" s="1111"/>
      <c r="J51" s="1103"/>
    </row>
    <row r="52" spans="1:10" x14ac:dyDescent="0.25">
      <c r="A52" s="1496"/>
      <c r="B52" s="1496"/>
      <c r="C52" s="1517"/>
      <c r="D52" s="1110"/>
      <c r="E52" s="441"/>
      <c r="F52" s="441"/>
      <c r="G52" s="441"/>
      <c r="H52" s="441"/>
      <c r="I52" s="441"/>
      <c r="J52" s="1103"/>
    </row>
    <row r="53" spans="1:10" x14ac:dyDescent="0.25">
      <c r="A53" s="1496"/>
      <c r="B53" s="1496"/>
      <c r="C53" s="1517"/>
      <c r="D53" s="1110"/>
      <c r="E53" s="442"/>
      <c r="F53" s="1112"/>
      <c r="G53" s="442"/>
      <c r="H53" s="442"/>
      <c r="I53" s="1111"/>
      <c r="J53" s="1103"/>
    </row>
    <row r="54" spans="1:10" x14ac:dyDescent="0.25">
      <c r="A54" s="1496"/>
      <c r="B54" s="1496"/>
      <c r="C54" s="1517"/>
      <c r="D54" s="1110"/>
      <c r="E54" s="1111"/>
      <c r="F54" s="1111"/>
      <c r="G54" s="1111"/>
      <c r="H54" s="1111"/>
      <c r="I54" s="442"/>
      <c r="J54" s="1103"/>
    </row>
    <row r="55" spans="1:10" s="123" customFormat="1" ht="4.5" customHeight="1" x14ac:dyDescent="0.25">
      <c r="A55" s="1496"/>
      <c r="B55" s="1496"/>
      <c r="C55" s="1517"/>
      <c r="D55" s="1110"/>
      <c r="E55" s="442"/>
      <c r="F55" s="1110"/>
      <c r="G55" s="1110"/>
      <c r="H55" s="1115"/>
      <c r="I55" s="442"/>
      <c r="J55" s="1103"/>
    </row>
    <row r="56" spans="1:10" ht="14.65" customHeight="1" x14ac:dyDescent="0.25">
      <c r="A56" s="1496"/>
      <c r="B56" s="1496"/>
      <c r="C56" s="1506"/>
      <c r="D56" s="1110"/>
      <c r="E56" s="442"/>
      <c r="F56" s="442"/>
      <c r="G56" s="1111"/>
      <c r="H56" s="1111"/>
      <c r="I56" s="1111"/>
      <c r="J56" s="1103"/>
    </row>
    <row r="57" spans="1:10" x14ac:dyDescent="0.25">
      <c r="A57" s="1496"/>
      <c r="B57" s="1496"/>
      <c r="C57" s="1506"/>
      <c r="D57" s="1110"/>
      <c r="E57" s="1111"/>
      <c r="F57" s="1111"/>
      <c r="G57" s="1111"/>
      <c r="H57" s="1111"/>
      <c r="I57" s="1111"/>
      <c r="J57" s="1103"/>
    </row>
    <row r="58" spans="1:10" x14ac:dyDescent="0.25">
      <c r="A58" s="1496"/>
      <c r="B58" s="1496"/>
      <c r="C58" s="1506"/>
      <c r="D58" s="1110"/>
      <c r="E58" s="1116"/>
      <c r="F58" s="1116"/>
      <c r="G58" s="1116"/>
      <c r="H58" s="1116"/>
      <c r="I58" s="1116"/>
      <c r="J58" s="1103"/>
    </row>
    <row r="59" spans="1:10" x14ac:dyDescent="0.25">
      <c r="A59" s="1496"/>
      <c r="B59" s="1496"/>
      <c r="C59" s="1506"/>
      <c r="D59" s="1110"/>
      <c r="E59" s="1112"/>
      <c r="F59" s="1112"/>
      <c r="G59" s="1112"/>
      <c r="H59" s="1112"/>
      <c r="I59" s="1112"/>
      <c r="J59" s="1103"/>
    </row>
    <row r="60" spans="1:10" x14ac:dyDescent="0.25">
      <c r="A60" s="1496"/>
      <c r="B60" s="1496"/>
      <c r="C60" s="1506"/>
      <c r="D60" s="1110"/>
      <c r="E60" s="1112"/>
      <c r="F60" s="1112"/>
      <c r="G60" s="1112"/>
      <c r="H60" s="1112"/>
      <c r="I60" s="1112"/>
      <c r="J60" s="1103"/>
    </row>
    <row r="61" spans="1:10" x14ac:dyDescent="0.25">
      <c r="A61" s="1496"/>
      <c r="B61" s="1496"/>
      <c r="C61" s="1506"/>
      <c r="D61" s="1110"/>
      <c r="E61" s="1111"/>
      <c r="F61" s="1111"/>
      <c r="G61" s="1111"/>
      <c r="H61" s="1111"/>
      <c r="I61" s="1111"/>
      <c r="J61" s="1103"/>
    </row>
    <row r="62" spans="1:10" x14ac:dyDescent="0.25">
      <c r="A62" s="1496"/>
      <c r="B62" s="1496"/>
      <c r="C62" s="1506"/>
      <c r="D62" s="1110"/>
      <c r="E62" s="1116"/>
      <c r="F62" s="1116"/>
      <c r="G62" s="1116"/>
      <c r="H62" s="1116"/>
      <c r="I62" s="1116"/>
      <c r="J62" s="1103"/>
    </row>
    <row r="63" spans="1:10" ht="12" customHeight="1" x14ac:dyDescent="0.25">
      <c r="A63" s="1496"/>
      <c r="B63" s="1100"/>
      <c r="C63" s="1506"/>
      <c r="D63" s="1496"/>
      <c r="E63" s="1496"/>
      <c r="F63" s="1496"/>
      <c r="G63" s="1496"/>
      <c r="H63" s="1496"/>
      <c r="I63" s="1496"/>
      <c r="J63" s="1103"/>
    </row>
    <row r="64" spans="1:10" ht="12" customHeight="1" x14ac:dyDescent="0.25">
      <c r="A64" s="1496"/>
      <c r="B64" s="1100"/>
      <c r="C64" s="1506"/>
      <c r="D64" s="1496"/>
      <c r="E64" s="1496"/>
      <c r="F64" s="1496"/>
      <c r="G64" s="1496"/>
      <c r="H64" s="1496"/>
      <c r="I64" s="1496"/>
      <c r="J64" s="1103"/>
    </row>
    <row r="65" spans="1:10" ht="12" customHeight="1" x14ac:dyDescent="0.25">
      <c r="A65" s="1496"/>
      <c r="B65" s="1100"/>
      <c r="C65" s="1506"/>
      <c r="D65" s="1496"/>
      <c r="E65" s="1496"/>
      <c r="F65" s="1496"/>
      <c r="G65" s="1496"/>
      <c r="H65" s="1496"/>
      <c r="I65" s="1496"/>
      <c r="J65" s="1103"/>
    </row>
    <row r="66" spans="1:10" x14ac:dyDescent="0.25">
      <c r="A66" s="1117"/>
      <c r="B66" s="1105"/>
      <c r="C66" s="1118"/>
      <c r="D66" s="1105"/>
      <c r="E66" s="1106"/>
      <c r="F66" s="1105"/>
      <c r="G66" s="1105"/>
      <c r="H66" s="1105"/>
      <c r="I66" s="1105"/>
      <c r="J66" s="1103"/>
    </row>
    <row r="67" spans="1:10" ht="4.1500000000000004" customHeight="1" x14ac:dyDescent="0.25">
      <c r="A67" s="1105"/>
      <c r="B67" s="1105"/>
      <c r="C67" s="1106"/>
      <c r="D67" s="1105"/>
      <c r="E67" s="1106"/>
      <c r="F67" s="1105"/>
      <c r="G67" s="1105"/>
      <c r="H67" s="1105"/>
      <c r="I67" s="1105"/>
      <c r="J67" s="1103"/>
    </row>
    <row r="68" spans="1:10" x14ac:dyDescent="0.25">
      <c r="A68" s="1507"/>
      <c r="B68" s="1507"/>
      <c r="C68" s="1107"/>
      <c r="D68" s="1507"/>
      <c r="E68" s="1507"/>
      <c r="F68" s="1507"/>
      <c r="G68" s="1507"/>
      <c r="H68" s="1507"/>
      <c r="I68" s="1507"/>
      <c r="J68" s="1103"/>
    </row>
    <row r="69" spans="1:10" ht="25.15" customHeight="1" x14ac:dyDescent="0.25">
      <c r="A69" s="1100"/>
      <c r="B69" s="1100"/>
      <c r="C69" s="1108"/>
      <c r="D69" s="1508"/>
      <c r="E69" s="1508"/>
      <c r="F69" s="1109"/>
      <c r="G69" s="1109"/>
      <c r="H69" s="1109"/>
      <c r="I69" s="1109"/>
      <c r="J69" s="1103"/>
    </row>
    <row r="70" spans="1:10" x14ac:dyDescent="0.25">
      <c r="A70" s="1496"/>
      <c r="B70" s="1496"/>
      <c r="C70" s="1506"/>
      <c r="D70" s="1110"/>
      <c r="E70" s="442"/>
      <c r="F70" s="442"/>
      <c r="G70" s="442"/>
      <c r="H70" s="442"/>
      <c r="I70" s="442"/>
      <c r="J70" s="1103"/>
    </row>
    <row r="71" spans="1:10" ht="12" customHeight="1" x14ac:dyDescent="0.25">
      <c r="A71" s="1496"/>
      <c r="B71" s="1496"/>
      <c r="C71" s="1506"/>
      <c r="D71" s="1110"/>
      <c r="E71" s="1111"/>
      <c r="F71" s="1111"/>
      <c r="G71" s="1111"/>
      <c r="H71" s="1111"/>
      <c r="I71" s="1111"/>
      <c r="J71" s="1103"/>
    </row>
    <row r="72" spans="1:10" x14ac:dyDescent="0.25">
      <c r="A72" s="1496"/>
      <c r="B72" s="1496"/>
      <c r="C72" s="1506"/>
      <c r="D72" s="1110"/>
      <c r="E72" s="1112"/>
      <c r="F72" s="1112"/>
      <c r="G72" s="1112"/>
      <c r="H72" s="1112"/>
      <c r="I72" s="1112"/>
      <c r="J72" s="1103"/>
    </row>
    <row r="73" spans="1:10" x14ac:dyDescent="0.25">
      <c r="A73" s="1496"/>
      <c r="B73" s="1496"/>
      <c r="C73" s="1506"/>
      <c r="D73" s="1110"/>
      <c r="E73" s="1113"/>
      <c r="F73" s="1113"/>
      <c r="G73" s="1112"/>
      <c r="H73" s="1112"/>
      <c r="I73" s="1112"/>
      <c r="J73" s="1103"/>
    </row>
    <row r="74" spans="1:10" x14ac:dyDescent="0.25">
      <c r="A74" s="1496"/>
      <c r="B74" s="1496"/>
      <c r="C74" s="1506"/>
      <c r="D74" s="1110"/>
      <c r="E74" s="1112"/>
      <c r="F74" s="1112"/>
      <c r="G74" s="1112"/>
      <c r="H74" s="1112"/>
      <c r="I74" s="1112"/>
      <c r="J74" s="1103"/>
    </row>
    <row r="75" spans="1:10" x14ac:dyDescent="0.25">
      <c r="A75" s="1496"/>
      <c r="B75" s="1496"/>
      <c r="C75" s="1506"/>
      <c r="D75" s="1110"/>
      <c r="E75" s="1112"/>
      <c r="F75" s="1112"/>
      <c r="G75" s="1112"/>
      <c r="H75" s="1112"/>
      <c r="I75" s="1112"/>
      <c r="J75" s="1103"/>
    </row>
    <row r="76" spans="1:10" x14ac:dyDescent="0.25">
      <c r="A76" s="1496"/>
      <c r="B76" s="1496"/>
      <c r="C76" s="1506"/>
      <c r="D76" s="1110"/>
      <c r="E76" s="1116"/>
      <c r="F76" s="1116"/>
      <c r="G76" s="1116"/>
      <c r="H76" s="1116"/>
      <c r="I76" s="1116"/>
      <c r="J76" s="1103"/>
    </row>
    <row r="77" spans="1:10" s="123" customFormat="1" ht="4.5" customHeight="1" x14ac:dyDescent="0.25">
      <c r="A77" s="1496"/>
      <c r="B77" s="1496"/>
      <c r="C77" s="1517"/>
      <c r="D77" s="1110"/>
      <c r="E77" s="442"/>
      <c r="F77" s="1110"/>
      <c r="G77" s="1110"/>
      <c r="H77" s="1115"/>
      <c r="I77" s="442"/>
      <c r="J77" s="1103"/>
    </row>
    <row r="78" spans="1:10" x14ac:dyDescent="0.25">
      <c r="A78" s="1496"/>
      <c r="B78" s="1496"/>
      <c r="C78" s="1517"/>
      <c r="D78" s="1115"/>
      <c r="E78" s="442"/>
      <c r="F78" s="442"/>
      <c r="G78" s="1111"/>
      <c r="H78" s="1111"/>
      <c r="I78" s="1111"/>
      <c r="J78" s="1103"/>
    </row>
    <row r="79" spans="1:10" x14ac:dyDescent="0.25">
      <c r="A79" s="1496"/>
      <c r="B79" s="1496"/>
      <c r="C79" s="1517"/>
      <c r="D79" s="1110"/>
      <c r="E79" s="441"/>
      <c r="F79" s="441"/>
      <c r="G79" s="441"/>
      <c r="H79" s="441"/>
      <c r="I79" s="441"/>
      <c r="J79" s="1103"/>
    </row>
    <row r="80" spans="1:10" hidden="1" x14ac:dyDescent="0.25">
      <c r="A80" s="1496"/>
      <c r="B80" s="1496"/>
      <c r="C80" s="1517"/>
      <c r="D80" s="1110"/>
      <c r="E80" s="442"/>
      <c r="F80" s="1112"/>
      <c r="G80" s="442"/>
      <c r="H80" s="442"/>
      <c r="I80" s="1111"/>
      <c r="J80" s="1103"/>
    </row>
    <row r="81" spans="1:10" hidden="1" x14ac:dyDescent="0.25">
      <c r="A81" s="1496"/>
      <c r="B81" s="1496"/>
      <c r="C81" s="1517"/>
      <c r="D81" s="1110"/>
      <c r="E81" s="1111"/>
      <c r="F81" s="1111"/>
      <c r="G81" s="1111"/>
      <c r="H81" s="1111"/>
      <c r="I81" s="442"/>
      <c r="J81" s="1103"/>
    </row>
    <row r="82" spans="1:10" ht="3" customHeight="1" x14ac:dyDescent="0.25">
      <c r="A82" s="1496"/>
      <c r="B82" s="1496"/>
      <c r="C82" s="1517"/>
      <c r="D82" s="1538"/>
      <c r="E82" s="1538"/>
      <c r="F82" s="1538"/>
      <c r="G82" s="1538"/>
      <c r="H82" s="1538"/>
      <c r="I82" s="1538"/>
      <c r="J82" s="1103"/>
    </row>
    <row r="83" spans="1:10" ht="12" customHeight="1" x14ac:dyDescent="0.25">
      <c r="A83" s="1496"/>
      <c r="B83" s="1496"/>
      <c r="C83" s="1506"/>
      <c r="D83" s="1110"/>
      <c r="E83" s="442"/>
      <c r="F83" s="442"/>
      <c r="G83" s="1111"/>
      <c r="H83" s="1111"/>
      <c r="I83" s="1111"/>
      <c r="J83" s="1103"/>
    </row>
    <row r="84" spans="1:10" ht="12" customHeight="1" x14ac:dyDescent="0.25">
      <c r="A84" s="1496"/>
      <c r="B84" s="1496"/>
      <c r="C84" s="1506"/>
      <c r="D84" s="1110"/>
      <c r="E84" s="1111"/>
      <c r="F84" s="1111"/>
      <c r="G84" s="1111"/>
      <c r="H84" s="1111"/>
      <c r="I84" s="1111"/>
      <c r="J84" s="1103"/>
    </row>
    <row r="85" spans="1:10" x14ac:dyDescent="0.25">
      <c r="A85" s="1496"/>
      <c r="B85" s="1496"/>
      <c r="C85" s="1506"/>
      <c r="D85" s="1110"/>
      <c r="E85" s="1116"/>
      <c r="F85" s="1116"/>
      <c r="G85" s="1116"/>
      <c r="H85" s="1116"/>
      <c r="I85" s="1116"/>
      <c r="J85" s="1103"/>
    </row>
    <row r="86" spans="1:10" x14ac:dyDescent="0.25">
      <c r="A86" s="1496"/>
      <c r="B86" s="1496"/>
      <c r="C86" s="1506"/>
      <c r="D86" s="1110"/>
      <c r="E86" s="1112"/>
      <c r="F86" s="1112"/>
      <c r="G86" s="1112"/>
      <c r="H86" s="1112"/>
      <c r="I86" s="1112"/>
      <c r="J86" s="1103"/>
    </row>
    <row r="87" spans="1:10" x14ac:dyDescent="0.25">
      <c r="A87" s="1496"/>
      <c r="B87" s="1496"/>
      <c r="C87" s="1506"/>
      <c r="D87" s="1110"/>
      <c r="E87" s="1112"/>
      <c r="F87" s="1112"/>
      <c r="G87" s="1112"/>
      <c r="H87" s="1112"/>
      <c r="I87" s="1112"/>
      <c r="J87" s="1103"/>
    </row>
    <row r="88" spans="1:10" x14ac:dyDescent="0.25">
      <c r="A88" s="1496"/>
      <c r="B88" s="1496"/>
      <c r="C88" s="1506"/>
      <c r="D88" s="1110"/>
      <c r="E88" s="1111"/>
      <c r="F88" s="1111"/>
      <c r="G88" s="1111"/>
      <c r="H88" s="1111"/>
      <c r="I88" s="1111"/>
      <c r="J88" s="1103"/>
    </row>
    <row r="89" spans="1:10" x14ac:dyDescent="0.25">
      <c r="A89" s="1496"/>
      <c r="B89" s="1496"/>
      <c r="C89" s="1506"/>
      <c r="D89" s="1110"/>
      <c r="E89" s="1116"/>
      <c r="F89" s="1116"/>
      <c r="G89" s="1116"/>
      <c r="H89" s="1116"/>
      <c r="I89" s="1116"/>
      <c r="J89" s="1103"/>
    </row>
    <row r="90" spans="1:10" x14ac:dyDescent="0.25">
      <c r="A90" s="1496"/>
      <c r="B90" s="1100"/>
      <c r="C90" s="1506"/>
      <c r="D90" s="1496"/>
      <c r="E90" s="1496"/>
      <c r="F90" s="1496"/>
      <c r="G90" s="1496"/>
      <c r="H90" s="1496"/>
      <c r="I90" s="1496"/>
      <c r="J90" s="1103"/>
    </row>
    <row r="91" spans="1:10" x14ac:dyDescent="0.25">
      <c r="A91" s="1496"/>
      <c r="B91" s="1100"/>
      <c r="C91" s="1506"/>
      <c r="D91" s="1496"/>
      <c r="E91" s="1496"/>
      <c r="F91" s="1496"/>
      <c r="G91" s="1496"/>
      <c r="H91" s="1496"/>
      <c r="I91" s="1496"/>
      <c r="J91" s="1103"/>
    </row>
    <row r="92" spans="1:10" x14ac:dyDescent="0.25">
      <c r="A92" s="1496"/>
      <c r="B92" s="1100"/>
      <c r="C92" s="1506"/>
      <c r="D92" s="1496"/>
      <c r="E92" s="1496"/>
      <c r="F92" s="1496"/>
      <c r="G92" s="1496"/>
      <c r="H92" s="1496"/>
      <c r="I92" s="1496"/>
      <c r="J92" s="1103"/>
    </row>
    <row r="93" spans="1:10" x14ac:dyDescent="0.25">
      <c r="A93" s="1117"/>
      <c r="B93" s="1105"/>
      <c r="C93" s="1118"/>
      <c r="D93" s="1105"/>
      <c r="E93" s="1106"/>
      <c r="F93" s="1105"/>
      <c r="G93" s="1105"/>
      <c r="H93" s="1105"/>
      <c r="I93" s="1105"/>
      <c r="J93" s="1103"/>
    </row>
    <row r="94" spans="1:10" x14ac:dyDescent="0.25">
      <c r="A94" s="1103"/>
      <c r="B94" s="1103"/>
      <c r="C94" s="1104"/>
      <c r="D94" s="1103"/>
      <c r="E94" s="1104"/>
      <c r="F94" s="1103"/>
      <c r="G94" s="1103"/>
      <c r="H94" s="1103"/>
      <c r="I94" s="1103"/>
      <c r="J94" s="1103"/>
    </row>
  </sheetData>
  <sheetProtection algorithmName="SHA-512" hashValue="xRthii+36MZIzVO9wnkLx7ymB4b/gnWPQO4YS+iJIWe1nIpCJuEazzEpoH5BFHpdufSJ5lyzj/lKjLygPLGx8w==" saltValue="UKcunwY6CKR4OzBlsErfeQ==" spinCount="100000" sheet="1" objects="1" scenarios="1"/>
  <mergeCells count="51">
    <mergeCell ref="D90:I92"/>
    <mergeCell ref="D68:I68"/>
    <mergeCell ref="A70:A76"/>
    <mergeCell ref="B70:B76"/>
    <mergeCell ref="C70:C76"/>
    <mergeCell ref="A90:A92"/>
    <mergeCell ref="C90:C92"/>
    <mergeCell ref="A68:B68"/>
    <mergeCell ref="A77:A82"/>
    <mergeCell ref="B77:B82"/>
    <mergeCell ref="D82:I82"/>
    <mergeCell ref="D69:E69"/>
    <mergeCell ref="A83:A89"/>
    <mergeCell ref="B83:B89"/>
    <mergeCell ref="C77:C82"/>
    <mergeCell ref="C83:C89"/>
    <mergeCell ref="D63:I65"/>
    <mergeCell ref="B56:B62"/>
    <mergeCell ref="C56:C62"/>
    <mergeCell ref="A63:A65"/>
    <mergeCell ref="C63:C65"/>
    <mergeCell ref="A56:A62"/>
    <mergeCell ref="D1:I1"/>
    <mergeCell ref="A4:A12"/>
    <mergeCell ref="B4:B12"/>
    <mergeCell ref="C4:C12"/>
    <mergeCell ref="D2:I2"/>
    <mergeCell ref="D3:E3"/>
    <mergeCell ref="A19:A27"/>
    <mergeCell ref="B19:B27"/>
    <mergeCell ref="B14:B18"/>
    <mergeCell ref="A14:A18"/>
    <mergeCell ref="A1:B1"/>
    <mergeCell ref="A50:A55"/>
    <mergeCell ref="B50:B55"/>
    <mergeCell ref="C50:C55"/>
    <mergeCell ref="A28:A29"/>
    <mergeCell ref="A41:B41"/>
    <mergeCell ref="A43:A49"/>
    <mergeCell ref="B43:B49"/>
    <mergeCell ref="B28:B29"/>
    <mergeCell ref="F14:F15"/>
    <mergeCell ref="G14:G15"/>
    <mergeCell ref="D28:I29"/>
    <mergeCell ref="C43:C49"/>
    <mergeCell ref="D41:I41"/>
    <mergeCell ref="D42:E42"/>
    <mergeCell ref="C19:C27"/>
    <mergeCell ref="C28:C29"/>
    <mergeCell ref="C14:C18"/>
    <mergeCell ref="E14:E15"/>
  </mergeCells>
  <printOptions horizontalCentered="1" verticalCentered="1"/>
  <pageMargins left="0.17" right="0.17" top="0.38" bottom="0.31"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topLeftCell="A7" workbookViewId="0">
      <selection activeCell="D15" sqref="D15"/>
    </sheetView>
  </sheetViews>
  <sheetFormatPr defaultColWidth="8.7109375" defaultRowHeight="15" x14ac:dyDescent="0.25"/>
  <cols>
    <col min="1" max="1" width="17.7109375" style="123" customWidth="1"/>
    <col min="2" max="2" width="38.7109375" style="123" customWidth="1"/>
    <col min="3" max="6" width="11.7109375" style="123" customWidth="1"/>
    <col min="7" max="16384" width="8.7109375" style="123"/>
  </cols>
  <sheetData>
    <row r="1" spans="1:6" ht="15.75" thickBot="1" x14ac:dyDescent="0.3"/>
    <row r="2" spans="1:6" ht="15.75" thickTop="1" x14ac:dyDescent="0.25">
      <c r="A2" s="1544" t="s">
        <v>64</v>
      </c>
      <c r="B2" s="1545"/>
      <c r="C2" s="1545"/>
      <c r="D2" s="1545"/>
      <c r="E2" s="1545"/>
      <c r="F2" s="1546"/>
    </row>
    <row r="3" spans="1:6" ht="38.25" customHeight="1" x14ac:dyDescent="0.25">
      <c r="A3" s="1547"/>
      <c r="B3" s="1548"/>
      <c r="C3" s="1548"/>
      <c r="D3" s="1548"/>
      <c r="E3" s="1548"/>
      <c r="F3" s="1549"/>
    </row>
    <row r="4" spans="1:6" ht="15.75" x14ac:dyDescent="0.25">
      <c r="A4" s="1550" t="s">
        <v>65</v>
      </c>
      <c r="B4" s="1551"/>
      <c r="C4" s="1554" t="s">
        <v>66</v>
      </c>
      <c r="D4" s="1555"/>
      <c r="E4" s="1555"/>
      <c r="F4" s="1556"/>
    </row>
    <row r="5" spans="1:6" ht="45.75" thickBot="1" x14ac:dyDescent="0.3">
      <c r="A5" s="1552"/>
      <c r="B5" s="1553"/>
      <c r="C5" s="144" t="s">
        <v>67</v>
      </c>
      <c r="D5" s="145" t="s">
        <v>68</v>
      </c>
      <c r="E5" s="145" t="s">
        <v>69</v>
      </c>
      <c r="F5" s="146" t="s">
        <v>70</v>
      </c>
    </row>
    <row r="6" spans="1:6" x14ac:dyDescent="0.25">
      <c r="A6" s="1539" t="s">
        <v>71</v>
      </c>
      <c r="B6" s="147" t="s">
        <v>72</v>
      </c>
      <c r="C6" s="148">
        <v>13.12</v>
      </c>
      <c r="D6" s="149" t="s">
        <v>73</v>
      </c>
      <c r="E6" s="149"/>
      <c r="F6" s="150" t="s">
        <v>73</v>
      </c>
    </row>
    <row r="7" spans="1:6" x14ac:dyDescent="0.25">
      <c r="A7" s="1557"/>
      <c r="B7" s="151" t="s">
        <v>74</v>
      </c>
      <c r="C7" s="152" t="s">
        <v>73</v>
      </c>
      <c r="D7" s="153">
        <v>12.36</v>
      </c>
      <c r="E7" s="153"/>
      <c r="F7" s="154" t="s">
        <v>73</v>
      </c>
    </row>
    <row r="8" spans="1:6" ht="15.75" thickBot="1" x14ac:dyDescent="0.3">
      <c r="A8" s="1541"/>
      <c r="B8" s="155" t="s">
        <v>75</v>
      </c>
      <c r="C8" s="156" t="s">
        <v>73</v>
      </c>
      <c r="D8" s="157" t="s">
        <v>73</v>
      </c>
      <c r="E8" s="158"/>
      <c r="F8" s="159" t="s">
        <v>73</v>
      </c>
    </row>
    <row r="9" spans="1:6" ht="15.75" thickBot="1" x14ac:dyDescent="0.3">
      <c r="A9" s="160" t="s">
        <v>76</v>
      </c>
      <c r="B9" s="161" t="s">
        <v>77</v>
      </c>
      <c r="C9" s="162">
        <v>7.65</v>
      </c>
      <c r="D9" s="163">
        <v>7.65</v>
      </c>
      <c r="E9" s="163"/>
      <c r="F9" s="164">
        <v>7.65</v>
      </c>
    </row>
    <row r="10" spans="1:6" x14ac:dyDescent="0.25">
      <c r="A10" s="1539" t="s">
        <v>78</v>
      </c>
      <c r="B10" s="147" t="s">
        <v>79</v>
      </c>
      <c r="C10" s="165">
        <v>4931</v>
      </c>
      <c r="D10" s="166">
        <v>4931</v>
      </c>
      <c r="E10" s="166"/>
      <c r="F10" s="167" t="s">
        <v>73</v>
      </c>
    </row>
    <row r="11" spans="1:6" x14ac:dyDescent="0.25">
      <c r="A11" s="1557"/>
      <c r="B11" s="151" t="s">
        <v>80</v>
      </c>
      <c r="C11" s="168" t="s">
        <v>73</v>
      </c>
      <c r="D11" s="169" t="s">
        <v>73</v>
      </c>
      <c r="E11" s="170"/>
      <c r="F11" s="171" t="s">
        <v>73</v>
      </c>
    </row>
    <row r="12" spans="1:6" x14ac:dyDescent="0.25">
      <c r="A12" s="1557"/>
      <c r="B12" s="151" t="s">
        <v>81</v>
      </c>
      <c r="C12" s="168" t="s">
        <v>73</v>
      </c>
      <c r="D12" s="169" t="s">
        <v>73</v>
      </c>
      <c r="E12" s="172"/>
      <c r="F12" s="173">
        <v>383</v>
      </c>
    </row>
    <row r="13" spans="1:6" ht="15.75" thickBot="1" x14ac:dyDescent="0.3">
      <c r="A13" s="1557"/>
      <c r="B13" s="155" t="s">
        <v>82</v>
      </c>
      <c r="C13" s="174" t="s">
        <v>73</v>
      </c>
      <c r="D13" s="175" t="s">
        <v>73</v>
      </c>
      <c r="E13" s="176"/>
      <c r="F13" s="177"/>
    </row>
    <row r="14" spans="1:6" x14ac:dyDescent="0.25">
      <c r="A14" s="1539" t="s">
        <v>83</v>
      </c>
      <c r="B14" s="147"/>
      <c r="C14" s="178"/>
      <c r="D14" s="179"/>
      <c r="E14" s="179"/>
      <c r="F14" s="150" t="s">
        <v>73</v>
      </c>
    </row>
    <row r="15" spans="1:6" x14ac:dyDescent="0.25">
      <c r="A15" s="1540"/>
      <c r="B15" s="180"/>
      <c r="C15" s="181"/>
      <c r="D15" s="182"/>
      <c r="E15" s="183"/>
      <c r="F15" s="184" t="s">
        <v>73</v>
      </c>
    </row>
    <row r="16" spans="1:6" x14ac:dyDescent="0.25">
      <c r="A16" s="1540"/>
      <c r="B16" s="185"/>
      <c r="C16" s="186"/>
      <c r="D16" s="187"/>
      <c r="E16" s="187"/>
      <c r="F16" s="184"/>
    </row>
    <row r="17" spans="1:6" ht="15.75" thickBot="1" x14ac:dyDescent="0.3">
      <c r="A17" s="1541"/>
      <c r="B17" s="155" t="s">
        <v>84</v>
      </c>
      <c r="C17" s="156"/>
      <c r="D17" s="188"/>
      <c r="E17" s="188"/>
      <c r="F17" s="189">
        <v>6503</v>
      </c>
    </row>
    <row r="18" spans="1:6" x14ac:dyDescent="0.25">
      <c r="A18" s="1542" t="s">
        <v>85</v>
      </c>
      <c r="B18" s="1543"/>
      <c r="C18" s="190">
        <v>0.2077</v>
      </c>
      <c r="D18" s="191">
        <v>0.2001</v>
      </c>
      <c r="E18" s="191"/>
      <c r="F18" s="192">
        <v>7.6499999999999999E-2</v>
      </c>
    </row>
    <row r="19" spans="1:6" x14ac:dyDescent="0.25">
      <c r="A19" s="193"/>
      <c r="B19" s="194"/>
      <c r="C19" s="194"/>
      <c r="D19" s="194"/>
      <c r="E19" s="194"/>
      <c r="F19" s="195"/>
    </row>
    <row r="20" spans="1:6" x14ac:dyDescent="0.25">
      <c r="A20" s="193"/>
      <c r="B20" s="196" t="s">
        <v>86</v>
      </c>
      <c r="C20" s="194"/>
      <c r="D20" s="194"/>
      <c r="E20" s="194"/>
      <c r="F20" s="195"/>
    </row>
    <row r="21" spans="1:6" x14ac:dyDescent="0.25">
      <c r="A21" s="193"/>
      <c r="B21" s="197" t="s">
        <v>87</v>
      </c>
      <c r="C21" s="194"/>
      <c r="D21" s="194"/>
      <c r="E21" s="194"/>
      <c r="F21" s="195"/>
    </row>
    <row r="22" spans="1:6" x14ac:dyDescent="0.25">
      <c r="A22" s="193"/>
      <c r="B22" s="197"/>
      <c r="C22" s="194"/>
      <c r="D22" s="194"/>
      <c r="E22" s="194"/>
      <c r="F22" s="195"/>
    </row>
    <row r="23" spans="1:6" ht="15.75" thickBot="1" x14ac:dyDescent="0.3">
      <c r="A23" s="198"/>
      <c r="B23" s="199"/>
      <c r="C23" s="199"/>
      <c r="D23" s="199"/>
      <c r="E23" s="199"/>
      <c r="F23" s="200"/>
    </row>
    <row r="24" spans="1:6" ht="15.75" thickTop="1" x14ac:dyDescent="0.25"/>
  </sheetData>
  <mergeCells count="7">
    <mergeCell ref="A14:A17"/>
    <mergeCell ref="A18:B18"/>
    <mergeCell ref="A2:F3"/>
    <mergeCell ref="A4:B5"/>
    <mergeCell ref="C4:F4"/>
    <mergeCell ref="A6:A8"/>
    <mergeCell ref="A10:A13"/>
  </mergeCells>
  <printOptions horizontalCentered="1"/>
  <pageMargins left="0.24" right="0.17" top="0.9" bottom="0.75" header="0.3" footer="0.3"/>
  <pageSetup scale="12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9"/>
  <sheetViews>
    <sheetView workbookViewId="0">
      <selection activeCell="A4" sqref="A4"/>
    </sheetView>
  </sheetViews>
  <sheetFormatPr defaultColWidth="8.7109375" defaultRowHeight="15" x14ac:dyDescent="0.25"/>
  <cols>
    <col min="1" max="1" width="19.7109375" style="123" customWidth="1"/>
    <col min="2" max="2" width="16.42578125" style="123" customWidth="1"/>
    <col min="3" max="3" width="16.7109375" style="123" customWidth="1"/>
    <col min="4" max="16384" width="8.7109375" style="123"/>
  </cols>
  <sheetData>
    <row r="1" spans="1:8" x14ac:dyDescent="0.25">
      <c r="A1" s="202" t="s">
        <v>95</v>
      </c>
    </row>
    <row r="2" spans="1:8" x14ac:dyDescent="0.25">
      <c r="A2" s="203"/>
    </row>
    <row r="3" spans="1:8" ht="46.5" customHeight="1" x14ac:dyDescent="0.25">
      <c r="A3" s="1558" t="s">
        <v>749</v>
      </c>
      <c r="B3" s="1558"/>
      <c r="C3" s="1558"/>
      <c r="D3" s="1558"/>
      <c r="E3" s="1558"/>
      <c r="F3" s="1558"/>
      <c r="G3" s="1558"/>
      <c r="H3" s="1558"/>
    </row>
    <row r="4" spans="1:8" x14ac:dyDescent="0.25">
      <c r="A4" s="204"/>
    </row>
    <row r="5" spans="1:8" ht="29.25" customHeight="1" x14ac:dyDescent="0.25">
      <c r="A5" s="1558" t="s">
        <v>96</v>
      </c>
      <c r="B5" s="1558"/>
      <c r="C5" s="1558"/>
      <c r="D5" s="1558"/>
      <c r="E5" s="1558"/>
      <c r="F5" s="1558"/>
      <c r="G5" s="1558"/>
      <c r="H5" s="1558"/>
    </row>
    <row r="6" spans="1:8" ht="15.75" thickBot="1" x14ac:dyDescent="0.3">
      <c r="A6" s="205"/>
    </row>
    <row r="7" spans="1:8" ht="17.25" thickTop="1" thickBot="1" x14ac:dyDescent="0.3">
      <c r="A7" s="206"/>
      <c r="B7" s="207" t="s">
        <v>97</v>
      </c>
      <c r="C7" s="207" t="s">
        <v>98</v>
      </c>
    </row>
    <row r="8" spans="1:8" ht="16.5" thickTop="1" thickBot="1" x14ac:dyDescent="0.3">
      <c r="A8" s="208"/>
      <c r="B8" s="209"/>
      <c r="C8" s="209"/>
    </row>
    <row r="9" spans="1:8" ht="16.5" thickTop="1" thickBot="1" x14ac:dyDescent="0.3">
      <c r="A9" s="210" t="s">
        <v>99</v>
      </c>
      <c r="B9" s="211">
        <v>8.4</v>
      </c>
      <c r="C9" s="211">
        <v>8.4</v>
      </c>
    </row>
    <row r="10" spans="1:8" ht="16.5" thickTop="1" thickBot="1" x14ac:dyDescent="0.3">
      <c r="A10" s="210" t="s">
        <v>100</v>
      </c>
      <c r="B10" s="212">
        <v>11</v>
      </c>
      <c r="C10" s="212">
        <v>11</v>
      </c>
    </row>
    <row r="11" spans="1:8" ht="16.5" thickTop="1" thickBot="1" x14ac:dyDescent="0.3">
      <c r="A11" s="210" t="s">
        <v>101</v>
      </c>
      <c r="B11" s="212">
        <v>18.899999999999999</v>
      </c>
      <c r="C11" s="212">
        <v>21.6</v>
      </c>
    </row>
    <row r="12" spans="1:8" ht="20.25" customHeight="1" thickTop="1" thickBot="1" x14ac:dyDescent="0.3">
      <c r="A12" s="210" t="s">
        <v>102</v>
      </c>
      <c r="B12" s="212">
        <v>71.2</v>
      </c>
      <c r="C12" s="212">
        <v>84.1</v>
      </c>
    </row>
    <row r="13" spans="1:8" ht="5.25" customHeight="1" thickTop="1" thickBot="1" x14ac:dyDescent="0.3">
      <c r="A13" s="208"/>
      <c r="B13" s="209"/>
      <c r="C13" s="209"/>
    </row>
    <row r="14" spans="1:8" ht="17.25" thickTop="1" thickBot="1" x14ac:dyDescent="0.3">
      <c r="A14" s="213" t="s">
        <v>103</v>
      </c>
      <c r="B14" s="214">
        <f>SUM(B9:B13)</f>
        <v>109.5</v>
      </c>
      <c r="C14" s="214">
        <f>SUM(C9:C13)</f>
        <v>125.1</v>
      </c>
    </row>
    <row r="15" spans="1:8" ht="15.75" thickTop="1" x14ac:dyDescent="0.25"/>
    <row r="17" spans="1:8" x14ac:dyDescent="0.25">
      <c r="A17" s="202" t="s">
        <v>104</v>
      </c>
    </row>
    <row r="18" spans="1:8" x14ac:dyDescent="0.25">
      <c r="A18" s="202"/>
    </row>
    <row r="19" spans="1:8" x14ac:dyDescent="0.25">
      <c r="A19" s="1558" t="s">
        <v>105</v>
      </c>
      <c r="B19" s="1558"/>
      <c r="C19" s="1558"/>
      <c r="D19" s="1558"/>
      <c r="E19" s="1558"/>
      <c r="F19" s="1558"/>
      <c r="G19" s="1558"/>
      <c r="H19" s="1558"/>
    </row>
    <row r="20" spans="1:8" x14ac:dyDescent="0.25">
      <c r="A20" s="215"/>
    </row>
    <row r="21" spans="1:8" ht="30.75" customHeight="1" x14ac:dyDescent="0.25">
      <c r="A21" s="1558" t="s">
        <v>106</v>
      </c>
      <c r="B21" s="1558"/>
      <c r="C21" s="1558"/>
      <c r="D21" s="1558"/>
      <c r="E21" s="1558"/>
      <c r="F21" s="1558"/>
      <c r="G21" s="1558"/>
      <c r="H21" s="1558"/>
    </row>
    <row r="22" spans="1:8" x14ac:dyDescent="0.25">
      <c r="A22" s="215"/>
    </row>
    <row r="23" spans="1:8" x14ac:dyDescent="0.25">
      <c r="A23" s="216" t="s">
        <v>107</v>
      </c>
      <c r="B23" s="215" t="s">
        <v>108</v>
      </c>
    </row>
    <row r="24" spans="1:8" x14ac:dyDescent="0.25">
      <c r="B24" s="215" t="s">
        <v>109</v>
      </c>
    </row>
    <row r="25" spans="1:8" x14ac:dyDescent="0.25">
      <c r="A25" s="215"/>
    </row>
    <row r="26" spans="1:8" x14ac:dyDescent="0.25">
      <c r="A26" s="216" t="s">
        <v>110</v>
      </c>
      <c r="B26" s="215" t="s">
        <v>111</v>
      </c>
    </row>
    <row r="27" spans="1:8" x14ac:dyDescent="0.25">
      <c r="B27" s="215" t="s">
        <v>112</v>
      </c>
    </row>
    <row r="28" spans="1:8" x14ac:dyDescent="0.25">
      <c r="A28" s="215"/>
    </row>
    <row r="29" spans="1:8" x14ac:dyDescent="0.25">
      <c r="A29" s="216" t="s">
        <v>113</v>
      </c>
      <c r="B29" s="215" t="s">
        <v>114</v>
      </c>
    </row>
    <row r="30" spans="1:8" x14ac:dyDescent="0.25">
      <c r="B30" s="217" t="s">
        <v>115</v>
      </c>
    </row>
    <row r="31" spans="1:8" x14ac:dyDescent="0.25">
      <c r="A31" s="117"/>
      <c r="B31" s="215" t="s">
        <v>116</v>
      </c>
    </row>
    <row r="32" spans="1:8" x14ac:dyDescent="0.25">
      <c r="A32" s="215"/>
    </row>
    <row r="33" spans="1:8" x14ac:dyDescent="0.25">
      <c r="A33" s="202" t="s">
        <v>117</v>
      </c>
    </row>
    <row r="34" spans="1:8" x14ac:dyDescent="0.25">
      <c r="A34" s="218"/>
    </row>
    <row r="35" spans="1:8" ht="43.5" customHeight="1" x14ac:dyDescent="0.25">
      <c r="A35" s="1560" t="s">
        <v>118</v>
      </c>
      <c r="B35" s="1560"/>
      <c r="C35" s="1560"/>
      <c r="D35" s="1560"/>
      <c r="E35" s="1560"/>
      <c r="F35" s="1560"/>
      <c r="G35" s="1560"/>
      <c r="H35" s="1560"/>
    </row>
    <row r="36" spans="1:8" x14ac:dyDescent="0.25">
      <c r="A36" s="219" t="s">
        <v>119</v>
      </c>
      <c r="B36" s="215" t="s">
        <v>120</v>
      </c>
    </row>
    <row r="37" spans="1:8" x14ac:dyDescent="0.25">
      <c r="A37" s="219"/>
      <c r="B37" s="215" t="s">
        <v>108</v>
      </c>
    </row>
    <row r="38" spans="1:8" x14ac:dyDescent="0.25">
      <c r="A38" s="219"/>
      <c r="B38" s="217" t="s">
        <v>121</v>
      </c>
    </row>
    <row r="39" spans="1:8" x14ac:dyDescent="0.25">
      <c r="A39" s="219"/>
    </row>
    <row r="40" spans="1:8" x14ac:dyDescent="0.25">
      <c r="A40" s="219" t="s">
        <v>119</v>
      </c>
      <c r="B40" s="215" t="s">
        <v>122</v>
      </c>
      <c r="C40" s="215" t="s">
        <v>123</v>
      </c>
    </row>
    <row r="41" spans="1:8" x14ac:dyDescent="0.25">
      <c r="A41" s="219"/>
      <c r="B41" s="215" t="s">
        <v>124</v>
      </c>
    </row>
    <row r="42" spans="1:8" x14ac:dyDescent="0.25">
      <c r="A42" s="219"/>
    </row>
    <row r="43" spans="1:8" ht="30.75" customHeight="1" x14ac:dyDescent="0.25">
      <c r="A43" s="220" t="s">
        <v>119</v>
      </c>
      <c r="B43" s="1558" t="s">
        <v>125</v>
      </c>
      <c r="C43" s="1558"/>
      <c r="D43" s="1558"/>
      <c r="E43" s="1558"/>
      <c r="F43" s="1558"/>
      <c r="G43" s="1558"/>
      <c r="H43" s="1558"/>
    </row>
    <row r="44" spans="1:8" x14ac:dyDescent="0.25">
      <c r="A44" s="221"/>
    </row>
    <row r="45" spans="1:8" x14ac:dyDescent="0.25">
      <c r="A45" s="222" t="s">
        <v>126</v>
      </c>
    </row>
    <row r="46" spans="1:8" x14ac:dyDescent="0.25">
      <c r="A46" s="203"/>
    </row>
    <row r="47" spans="1:8" ht="66" customHeight="1" x14ac:dyDescent="0.25">
      <c r="A47" s="1558" t="s">
        <v>127</v>
      </c>
      <c r="B47" s="1558"/>
      <c r="C47" s="1558"/>
      <c r="D47" s="1558"/>
      <c r="E47" s="1558"/>
      <c r="F47" s="1558"/>
      <c r="G47" s="1558"/>
      <c r="H47" s="1558"/>
    </row>
    <row r="48" spans="1:8" x14ac:dyDescent="0.25">
      <c r="A48" s="223"/>
    </row>
    <row r="49" spans="1:8" x14ac:dyDescent="0.25">
      <c r="A49" s="222" t="s">
        <v>128</v>
      </c>
    </row>
    <row r="50" spans="1:8" x14ac:dyDescent="0.25">
      <c r="A50" s="203"/>
    </row>
    <row r="51" spans="1:8" ht="66.75" customHeight="1" x14ac:dyDescent="0.25">
      <c r="A51" s="1559" t="s">
        <v>129</v>
      </c>
      <c r="B51" s="1559"/>
      <c r="C51" s="1559"/>
      <c r="D51" s="1559"/>
      <c r="E51" s="1559"/>
      <c r="F51" s="1559"/>
      <c r="G51" s="1559"/>
      <c r="H51" s="1559"/>
    </row>
    <row r="53" spans="1:8" x14ac:dyDescent="0.25">
      <c r="A53" s="223"/>
    </row>
    <row r="54" spans="1:8" x14ac:dyDescent="0.25">
      <c r="A54" s="222" t="s">
        <v>130</v>
      </c>
    </row>
    <row r="55" spans="1:8" ht="36" customHeight="1" x14ac:dyDescent="0.25">
      <c r="A55" s="1559" t="s">
        <v>131</v>
      </c>
      <c r="B55" s="1559"/>
      <c r="C55" s="1559"/>
      <c r="D55" s="1559"/>
      <c r="E55" s="1559"/>
      <c r="F55" s="1559"/>
      <c r="G55" s="1559"/>
      <c r="H55" s="1559"/>
    </row>
    <row r="56" spans="1:8" x14ac:dyDescent="0.25">
      <c r="A56" s="223"/>
    </row>
    <row r="57" spans="1:8" x14ac:dyDescent="0.25">
      <c r="A57" s="222" t="s">
        <v>132</v>
      </c>
    </row>
    <row r="58" spans="1:8" ht="39.75" customHeight="1" x14ac:dyDescent="0.25">
      <c r="A58" s="1559" t="s">
        <v>133</v>
      </c>
      <c r="B58" s="1559"/>
      <c r="C58" s="1559"/>
      <c r="D58" s="1559"/>
      <c r="E58" s="1559"/>
      <c r="F58" s="1559"/>
      <c r="G58" s="1559"/>
      <c r="H58" s="1559"/>
    </row>
    <row r="59" spans="1:8" x14ac:dyDescent="0.25">
      <c r="A59" s="223"/>
    </row>
  </sheetData>
  <mergeCells count="10">
    <mergeCell ref="A47:H47"/>
    <mergeCell ref="A51:H51"/>
    <mergeCell ref="A55:H55"/>
    <mergeCell ref="A58:H58"/>
    <mergeCell ref="A3:H3"/>
    <mergeCell ref="A5:H5"/>
    <mergeCell ref="A19:H19"/>
    <mergeCell ref="A21:H21"/>
    <mergeCell ref="A35:H35"/>
    <mergeCell ref="B43:H43"/>
  </mergeCells>
  <pageMargins left="0.25" right="0.2"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7"/>
  <sheetViews>
    <sheetView topLeftCell="A4" workbookViewId="0">
      <selection activeCell="A3" sqref="A3:G3"/>
    </sheetView>
  </sheetViews>
  <sheetFormatPr defaultColWidth="8.7109375" defaultRowHeight="15" x14ac:dyDescent="0.25"/>
  <cols>
    <col min="1" max="1" width="18" style="123" customWidth="1"/>
    <col min="2" max="2" width="9.7109375" style="123" customWidth="1"/>
    <col min="3" max="3" width="10.28515625" style="123" customWidth="1"/>
    <col min="4" max="4" width="8.5703125" style="123" customWidth="1"/>
    <col min="5" max="5" width="17.28515625" style="123" customWidth="1"/>
    <col min="6" max="6" width="12.42578125" style="123" customWidth="1"/>
    <col min="7" max="7" width="11.42578125" style="123" customWidth="1"/>
    <col min="8" max="16384" width="8.7109375" style="123"/>
  </cols>
  <sheetData>
    <row r="1" spans="1:7" ht="15.75" x14ac:dyDescent="0.25">
      <c r="A1" s="224" t="s">
        <v>134</v>
      </c>
      <c r="B1" s="224" t="s">
        <v>135</v>
      </c>
    </row>
    <row r="2" spans="1:7" x14ac:dyDescent="0.25">
      <c r="A2" s="225"/>
    </row>
    <row r="3" spans="1:7" ht="66" customHeight="1" x14ac:dyDescent="0.25">
      <c r="A3" s="1564" t="s">
        <v>136</v>
      </c>
      <c r="B3" s="1564"/>
      <c r="C3" s="1564"/>
      <c r="D3" s="1564"/>
      <c r="E3" s="1564"/>
      <c r="F3" s="1564"/>
      <c r="G3" s="1564"/>
    </row>
    <row r="4" spans="1:7" x14ac:dyDescent="0.25">
      <c r="A4" s="226"/>
    </row>
    <row r="5" spans="1:7" x14ac:dyDescent="0.25">
      <c r="A5" s="227" t="s">
        <v>137</v>
      </c>
    </row>
    <row r="6" spans="1:7" ht="10.15" customHeight="1" x14ac:dyDescent="0.25">
      <c r="A6" s="228"/>
    </row>
    <row r="7" spans="1:7" ht="15.75" x14ac:dyDescent="0.25">
      <c r="A7" s="229" t="s">
        <v>138</v>
      </c>
    </row>
    <row r="8" spans="1:7" ht="10.15" customHeight="1" x14ac:dyDescent="0.25">
      <c r="A8" s="205"/>
    </row>
    <row r="9" spans="1:7" x14ac:dyDescent="0.25">
      <c r="A9" s="227" t="s">
        <v>139</v>
      </c>
    </row>
    <row r="10" spans="1:7" ht="10.15" customHeight="1" x14ac:dyDescent="0.25">
      <c r="A10" s="230"/>
    </row>
    <row r="11" spans="1:7" ht="37.5" customHeight="1" x14ac:dyDescent="0.25">
      <c r="A11" s="1564" t="s">
        <v>140</v>
      </c>
      <c r="B11" s="1564"/>
      <c r="C11" s="1564"/>
      <c r="D11" s="1564"/>
      <c r="E11" s="1564"/>
      <c r="F11" s="1564"/>
      <c r="G11" s="1564"/>
    </row>
    <row r="12" spans="1:7" x14ac:dyDescent="0.25">
      <c r="A12" s="205"/>
    </row>
    <row r="13" spans="1:7" ht="15.75" x14ac:dyDescent="0.25">
      <c r="A13" s="231" t="s">
        <v>141</v>
      </c>
    </row>
    <row r="14" spans="1:7" x14ac:dyDescent="0.25">
      <c r="A14" s="225"/>
    </row>
    <row r="15" spans="1:7" ht="96" customHeight="1" x14ac:dyDescent="0.25">
      <c r="A15" s="1564" t="s">
        <v>142</v>
      </c>
      <c r="B15" s="1564"/>
      <c r="C15" s="1564"/>
      <c r="D15" s="1564"/>
      <c r="E15" s="1564"/>
      <c r="F15" s="1564"/>
      <c r="G15" s="1564"/>
    </row>
    <row r="16" spans="1:7" ht="10.15" customHeight="1" x14ac:dyDescent="0.25">
      <c r="A16" s="223"/>
    </row>
    <row r="17" spans="1:7" ht="15.75" x14ac:dyDescent="0.25">
      <c r="A17" s="231" t="s">
        <v>143</v>
      </c>
    </row>
    <row r="18" spans="1:7" x14ac:dyDescent="0.25">
      <c r="A18" s="225"/>
    </row>
    <row r="19" spans="1:7" ht="48" customHeight="1" x14ac:dyDescent="0.25">
      <c r="A19" s="1564" t="s">
        <v>144</v>
      </c>
      <c r="B19" s="1564"/>
      <c r="C19" s="1564"/>
      <c r="D19" s="1564"/>
      <c r="E19" s="1564"/>
      <c r="F19" s="1564"/>
      <c r="G19" s="1564"/>
    </row>
    <row r="20" spans="1:7" x14ac:dyDescent="0.25">
      <c r="A20" s="232" t="s">
        <v>145</v>
      </c>
    </row>
    <row r="21" spans="1:7" ht="15.75" x14ac:dyDescent="0.25">
      <c r="A21" s="233"/>
      <c r="B21" s="233"/>
      <c r="C21" s="233"/>
      <c r="D21" s="233"/>
      <c r="E21" s="233"/>
      <c r="F21" s="233"/>
      <c r="G21" s="233"/>
    </row>
    <row r="22" spans="1:7" ht="15.75" x14ac:dyDescent="0.25">
      <c r="A22" s="1565" t="s">
        <v>146</v>
      </c>
      <c r="B22" s="1565"/>
      <c r="C22" s="1565"/>
      <c r="D22" s="1565"/>
      <c r="E22" s="1565"/>
      <c r="F22" s="1565"/>
      <c r="G22" s="1565"/>
    </row>
    <row r="23" spans="1:7" ht="26.25" x14ac:dyDescent="0.25">
      <c r="A23" s="234" t="s">
        <v>147</v>
      </c>
      <c r="B23" s="235" t="s">
        <v>148</v>
      </c>
      <c r="C23" s="235" t="s">
        <v>149</v>
      </c>
      <c r="D23" s="225"/>
      <c r="E23" s="234" t="s">
        <v>147</v>
      </c>
      <c r="F23" s="235" t="s">
        <v>148</v>
      </c>
      <c r="G23" s="235" t="s">
        <v>149</v>
      </c>
    </row>
    <row r="24" spans="1:7" x14ac:dyDescent="0.25">
      <c r="A24" s="235" t="s">
        <v>150</v>
      </c>
      <c r="B24" s="236">
        <v>69</v>
      </c>
      <c r="C24" s="236">
        <v>138</v>
      </c>
      <c r="D24" s="225"/>
      <c r="E24" s="235" t="s">
        <v>151</v>
      </c>
      <c r="F24" s="236">
        <v>30</v>
      </c>
      <c r="G24" s="236">
        <v>60</v>
      </c>
    </row>
    <row r="25" spans="1:7" x14ac:dyDescent="0.25">
      <c r="A25" s="235" t="s">
        <v>152</v>
      </c>
      <c r="B25" s="236">
        <v>212</v>
      </c>
      <c r="C25" s="236">
        <v>424</v>
      </c>
      <c r="D25" s="225"/>
      <c r="E25" s="235" t="s">
        <v>153</v>
      </c>
      <c r="F25" s="236">
        <v>286</v>
      </c>
      <c r="G25" s="236">
        <v>536</v>
      </c>
    </row>
    <row r="26" spans="1:7" x14ac:dyDescent="0.25">
      <c r="A26" s="235" t="s">
        <v>154</v>
      </c>
      <c r="B26" s="236">
        <v>66</v>
      </c>
      <c r="C26" s="236">
        <v>132</v>
      </c>
      <c r="D26" s="225"/>
      <c r="E26" s="235" t="s">
        <v>155</v>
      </c>
      <c r="F26" s="236">
        <v>106</v>
      </c>
      <c r="G26" s="236">
        <v>212</v>
      </c>
    </row>
    <row r="27" spans="1:7" x14ac:dyDescent="0.25">
      <c r="A27" s="235" t="s">
        <v>156</v>
      </c>
      <c r="B27" s="236">
        <v>60</v>
      </c>
      <c r="C27" s="236">
        <v>120</v>
      </c>
      <c r="D27" s="225"/>
      <c r="E27" s="235" t="s">
        <v>157</v>
      </c>
      <c r="F27" s="236">
        <v>125</v>
      </c>
      <c r="G27" s="236">
        <v>250</v>
      </c>
    </row>
    <row r="28" spans="1:7" x14ac:dyDescent="0.25">
      <c r="A28" s="235" t="s">
        <v>158</v>
      </c>
      <c r="B28" s="236">
        <v>64</v>
      </c>
      <c r="C28" s="236">
        <v>128</v>
      </c>
      <c r="D28" s="225"/>
      <c r="E28" s="235" t="s">
        <v>159</v>
      </c>
      <c r="F28" s="236">
        <v>210</v>
      </c>
      <c r="G28" s="236">
        <v>420</v>
      </c>
    </row>
    <row r="29" spans="1:7" x14ac:dyDescent="0.25">
      <c r="A29" s="235" t="s">
        <v>160</v>
      </c>
      <c r="B29" s="236">
        <v>236</v>
      </c>
      <c r="C29" s="236">
        <v>472</v>
      </c>
      <c r="D29" s="225"/>
      <c r="E29" s="235" t="s">
        <v>161</v>
      </c>
      <c r="F29" s="236">
        <v>300</v>
      </c>
      <c r="G29" s="236">
        <v>600</v>
      </c>
    </row>
    <row r="30" spans="1:7" x14ac:dyDescent="0.25">
      <c r="A30" s="235" t="s">
        <v>162</v>
      </c>
      <c r="B30" s="236">
        <v>55</v>
      </c>
      <c r="C30" s="236">
        <v>110</v>
      </c>
      <c r="D30" s="225"/>
      <c r="E30" s="235" t="s">
        <v>163</v>
      </c>
      <c r="F30" s="236">
        <v>35</v>
      </c>
      <c r="G30" s="236">
        <v>70</v>
      </c>
    </row>
    <row r="31" spans="1:7" x14ac:dyDescent="0.25">
      <c r="A31" s="235" t="s">
        <v>164</v>
      </c>
      <c r="B31" s="236">
        <v>20</v>
      </c>
      <c r="C31" s="236">
        <v>40</v>
      </c>
      <c r="D31" s="225"/>
      <c r="E31" s="235" t="s">
        <v>165</v>
      </c>
      <c r="F31" s="236">
        <v>493</v>
      </c>
      <c r="G31" s="236">
        <v>986</v>
      </c>
    </row>
    <row r="32" spans="1:7" x14ac:dyDescent="0.25">
      <c r="A32" s="235" t="s">
        <v>166</v>
      </c>
      <c r="B32" s="236">
        <v>142</v>
      </c>
      <c r="C32" s="236">
        <v>284</v>
      </c>
      <c r="D32" s="225"/>
      <c r="E32" s="235" t="s">
        <v>167</v>
      </c>
      <c r="F32" s="236">
        <v>86</v>
      </c>
      <c r="G32" s="236">
        <v>172</v>
      </c>
    </row>
    <row r="33" spans="1:7" x14ac:dyDescent="0.25">
      <c r="A33" s="235" t="s">
        <v>168</v>
      </c>
      <c r="B33" s="236">
        <v>71</v>
      </c>
      <c r="C33" s="236">
        <v>142</v>
      </c>
      <c r="D33" s="225"/>
      <c r="E33" s="235" t="s">
        <v>169</v>
      </c>
      <c r="F33" s="236">
        <v>77</v>
      </c>
      <c r="G33" s="236">
        <v>154</v>
      </c>
    </row>
    <row r="34" spans="1:7" x14ac:dyDescent="0.25">
      <c r="A34" s="235" t="s">
        <v>170</v>
      </c>
      <c r="B34" s="236">
        <v>76</v>
      </c>
      <c r="C34" s="236">
        <v>152</v>
      </c>
      <c r="D34" s="225"/>
      <c r="E34" s="235" t="s">
        <v>171</v>
      </c>
      <c r="F34" s="236">
        <v>73</v>
      </c>
      <c r="G34" s="236">
        <v>146</v>
      </c>
    </row>
    <row r="35" spans="1:7" x14ac:dyDescent="0.25">
      <c r="A35" s="235" t="s">
        <v>172</v>
      </c>
      <c r="B35" s="236">
        <v>71</v>
      </c>
      <c r="C35" s="236">
        <v>142</v>
      </c>
      <c r="D35" s="225"/>
      <c r="E35" s="235" t="s">
        <v>173</v>
      </c>
      <c r="F35" s="236">
        <v>196</v>
      </c>
      <c r="G35" s="236">
        <v>392</v>
      </c>
    </row>
    <row r="36" spans="1:7" x14ac:dyDescent="0.25">
      <c r="A36" s="235" t="s">
        <v>174</v>
      </c>
      <c r="B36" s="236">
        <v>141</v>
      </c>
      <c r="C36" s="236">
        <v>282</v>
      </c>
      <c r="D36" s="225"/>
      <c r="E36" s="235" t="s">
        <v>175</v>
      </c>
      <c r="F36" s="236">
        <v>453</v>
      </c>
      <c r="G36" s="236">
        <v>906</v>
      </c>
    </row>
    <row r="37" spans="1:7" x14ac:dyDescent="0.25">
      <c r="A37" s="235" t="s">
        <v>176</v>
      </c>
      <c r="B37" s="236">
        <v>159</v>
      </c>
      <c r="C37" s="236">
        <v>300</v>
      </c>
      <c r="D37" s="225"/>
      <c r="E37" s="235" t="s">
        <v>177</v>
      </c>
      <c r="F37" s="236">
        <v>109</v>
      </c>
      <c r="G37" s="236">
        <v>218</v>
      </c>
    </row>
    <row r="38" spans="1:7" x14ac:dyDescent="0.25">
      <c r="A38" s="235" t="s">
        <v>178</v>
      </c>
      <c r="B38" s="236">
        <v>89</v>
      </c>
      <c r="C38" s="236">
        <v>178</v>
      </c>
      <c r="D38" s="225"/>
      <c r="E38" s="235" t="s">
        <v>179</v>
      </c>
      <c r="F38" s="236">
        <v>210</v>
      </c>
      <c r="G38" s="236">
        <v>420</v>
      </c>
    </row>
    <row r="39" spans="1:7" x14ac:dyDescent="0.25">
      <c r="A39" s="235" t="s">
        <v>180</v>
      </c>
      <c r="B39" s="236">
        <v>28</v>
      </c>
      <c r="C39" s="236">
        <v>56</v>
      </c>
      <c r="D39" s="225"/>
      <c r="E39" s="235" t="s">
        <v>181</v>
      </c>
      <c r="F39" s="236">
        <v>89</v>
      </c>
      <c r="G39" s="236">
        <v>178</v>
      </c>
    </row>
    <row r="40" spans="1:7" x14ac:dyDescent="0.25">
      <c r="A40" s="235" t="s">
        <v>182</v>
      </c>
      <c r="B40" s="236">
        <v>255</v>
      </c>
      <c r="C40" s="236">
        <v>510</v>
      </c>
      <c r="D40" s="225"/>
      <c r="E40" s="235" t="s">
        <v>183</v>
      </c>
      <c r="F40" s="236">
        <v>70</v>
      </c>
      <c r="G40" s="236">
        <v>140</v>
      </c>
    </row>
    <row r="41" spans="1:7" x14ac:dyDescent="0.25">
      <c r="A41" s="235" t="s">
        <v>184</v>
      </c>
      <c r="B41" s="236">
        <v>45</v>
      </c>
      <c r="C41" s="236">
        <v>90</v>
      </c>
      <c r="D41" s="225"/>
      <c r="E41" s="235" t="s">
        <v>185</v>
      </c>
      <c r="F41" s="236">
        <v>409</v>
      </c>
      <c r="G41" s="236">
        <v>818</v>
      </c>
    </row>
    <row r="42" spans="1:7" x14ac:dyDescent="0.25">
      <c r="A42" s="235" t="s">
        <v>186</v>
      </c>
      <c r="B42" s="236">
        <v>542</v>
      </c>
      <c r="C42" s="236">
        <v>1084</v>
      </c>
      <c r="D42" s="225"/>
      <c r="E42" s="235" t="s">
        <v>187</v>
      </c>
      <c r="F42" s="236">
        <v>160</v>
      </c>
      <c r="G42" s="236">
        <v>320</v>
      </c>
    </row>
    <row r="43" spans="1:7" x14ac:dyDescent="0.25">
      <c r="A43" s="235" t="s">
        <v>188</v>
      </c>
      <c r="B43" s="236">
        <v>32</v>
      </c>
      <c r="C43" s="236">
        <v>64</v>
      </c>
      <c r="D43" s="225"/>
      <c r="E43" s="235" t="s">
        <v>189</v>
      </c>
      <c r="F43" s="236">
        <v>62</v>
      </c>
      <c r="G43" s="236">
        <v>124</v>
      </c>
    </row>
    <row r="44" spans="1:7" x14ac:dyDescent="0.25">
      <c r="A44" s="235" t="s">
        <v>190</v>
      </c>
      <c r="B44" s="236">
        <v>286</v>
      </c>
      <c r="C44" s="236">
        <v>572</v>
      </c>
      <c r="D44" s="225"/>
      <c r="E44" s="235" t="s">
        <v>191</v>
      </c>
      <c r="F44" s="236">
        <v>303</v>
      </c>
      <c r="G44" s="236">
        <v>606</v>
      </c>
    </row>
    <row r="45" spans="1:7" x14ac:dyDescent="0.25">
      <c r="A45" s="235" t="s">
        <v>192</v>
      </c>
      <c r="B45" s="236">
        <v>177</v>
      </c>
      <c r="C45" s="236">
        <v>354</v>
      </c>
      <c r="D45" s="225"/>
      <c r="E45" s="235" t="s">
        <v>193</v>
      </c>
      <c r="F45" s="236">
        <v>257</v>
      </c>
      <c r="G45" s="236">
        <v>514</v>
      </c>
    </row>
    <row r="46" spans="1:7" x14ac:dyDescent="0.25">
      <c r="A46" s="235" t="s">
        <v>194</v>
      </c>
      <c r="B46" s="236">
        <v>30</v>
      </c>
      <c r="C46" s="236">
        <v>60</v>
      </c>
      <c r="D46" s="225"/>
      <c r="E46" s="235" t="s">
        <v>195</v>
      </c>
      <c r="F46" s="236">
        <v>293</v>
      </c>
      <c r="G46" s="236">
        <v>586</v>
      </c>
    </row>
    <row r="47" spans="1:7" x14ac:dyDescent="0.25">
      <c r="A47" s="235" t="s">
        <v>196</v>
      </c>
      <c r="B47" s="236">
        <v>28</v>
      </c>
      <c r="C47" s="236">
        <v>56</v>
      </c>
      <c r="D47" s="225"/>
      <c r="E47" s="235" t="s">
        <v>197</v>
      </c>
      <c r="F47" s="236">
        <v>390</v>
      </c>
      <c r="G47" s="236">
        <v>780</v>
      </c>
    </row>
    <row r="48" spans="1:7" x14ac:dyDescent="0.25">
      <c r="A48" s="235" t="s">
        <v>198</v>
      </c>
      <c r="B48" s="236">
        <v>191</v>
      </c>
      <c r="C48" s="236">
        <v>382</v>
      </c>
      <c r="D48" s="225"/>
      <c r="E48" s="235" t="s">
        <v>199</v>
      </c>
      <c r="F48" s="236">
        <v>50</v>
      </c>
      <c r="G48" s="236">
        <v>100</v>
      </c>
    </row>
    <row r="49" spans="1:7" x14ac:dyDescent="0.25">
      <c r="A49" s="235" t="s">
        <v>200</v>
      </c>
      <c r="B49" s="236">
        <v>120</v>
      </c>
      <c r="C49" s="236">
        <v>240</v>
      </c>
      <c r="D49" s="225"/>
      <c r="E49" s="235" t="s">
        <v>201</v>
      </c>
      <c r="F49" s="236">
        <v>351</v>
      </c>
      <c r="G49" s="236">
        <v>702</v>
      </c>
    </row>
    <row r="50" spans="1:7" x14ac:dyDescent="0.25">
      <c r="A50" s="235" t="s">
        <v>202</v>
      </c>
      <c r="B50" s="236">
        <v>286</v>
      </c>
      <c r="C50" s="236">
        <v>572</v>
      </c>
      <c r="D50" s="225"/>
      <c r="E50" s="235" t="s">
        <v>203</v>
      </c>
      <c r="F50" s="236">
        <v>101</v>
      </c>
      <c r="G50" s="236">
        <v>202</v>
      </c>
    </row>
    <row r="51" spans="1:7" x14ac:dyDescent="0.25">
      <c r="A51" s="235" t="s">
        <v>204</v>
      </c>
      <c r="B51" s="236">
        <v>470</v>
      </c>
      <c r="C51" s="236">
        <v>940</v>
      </c>
      <c r="D51" s="225"/>
      <c r="E51" s="235" t="s">
        <v>205</v>
      </c>
      <c r="F51" s="236">
        <v>185</v>
      </c>
      <c r="G51" s="236">
        <v>370</v>
      </c>
    </row>
    <row r="52" spans="1:7" x14ac:dyDescent="0.25">
      <c r="A52" s="235" t="s">
        <v>206</v>
      </c>
      <c r="B52" s="236">
        <v>311</v>
      </c>
      <c r="C52" s="236">
        <v>622</v>
      </c>
      <c r="D52" s="225"/>
      <c r="E52" s="235" t="s">
        <v>207</v>
      </c>
      <c r="F52" s="236">
        <v>277</v>
      </c>
      <c r="G52" s="236">
        <v>554</v>
      </c>
    </row>
    <row r="53" spans="1:7" x14ac:dyDescent="0.25">
      <c r="A53" s="235" t="s">
        <v>208</v>
      </c>
      <c r="B53" s="236">
        <v>67</v>
      </c>
      <c r="C53" s="236">
        <v>134</v>
      </c>
      <c r="D53" s="225"/>
      <c r="E53" s="235" t="s">
        <v>209</v>
      </c>
      <c r="F53" s="236">
        <v>129</v>
      </c>
      <c r="G53" s="236">
        <v>258</v>
      </c>
    </row>
    <row r="54" spans="1:7" x14ac:dyDescent="0.25">
      <c r="A54" s="235" t="s">
        <v>210</v>
      </c>
      <c r="B54" s="236">
        <v>50</v>
      </c>
      <c r="C54" s="236">
        <v>100</v>
      </c>
      <c r="D54" s="225"/>
      <c r="E54" s="235" t="s">
        <v>211</v>
      </c>
      <c r="F54" s="236">
        <v>63</v>
      </c>
      <c r="G54" s="236">
        <v>126</v>
      </c>
    </row>
    <row r="55" spans="1:7" x14ac:dyDescent="0.25">
      <c r="A55" s="235" t="s">
        <v>212</v>
      </c>
      <c r="B55" s="236">
        <v>28</v>
      </c>
      <c r="C55" s="236">
        <v>56</v>
      </c>
      <c r="D55" s="225"/>
      <c r="E55" s="235" t="s">
        <v>213</v>
      </c>
      <c r="F55" s="236">
        <v>277</v>
      </c>
      <c r="G55" s="236">
        <v>554</v>
      </c>
    </row>
    <row r="56" spans="1:7" x14ac:dyDescent="0.25">
      <c r="A56" s="235" t="s">
        <v>214</v>
      </c>
      <c r="B56" s="236">
        <v>150</v>
      </c>
      <c r="C56" s="236">
        <v>300</v>
      </c>
      <c r="D56" s="225"/>
      <c r="E56" s="235" t="s">
        <v>215</v>
      </c>
      <c r="F56" s="236">
        <v>390</v>
      </c>
      <c r="G56" s="236">
        <v>780</v>
      </c>
    </row>
    <row r="57" spans="1:7" x14ac:dyDescent="0.25">
      <c r="A57" s="235" t="s">
        <v>216</v>
      </c>
      <c r="B57" s="236">
        <v>357</v>
      </c>
      <c r="C57" s="236">
        <v>714</v>
      </c>
      <c r="D57" s="225"/>
      <c r="E57" s="235" t="s">
        <v>217</v>
      </c>
      <c r="F57" s="236">
        <v>101</v>
      </c>
      <c r="G57" s="236">
        <v>202</v>
      </c>
    </row>
    <row r="58" spans="1:7" x14ac:dyDescent="0.25">
      <c r="A58" s="235" t="s">
        <v>218</v>
      </c>
      <c r="B58" s="236">
        <v>233</v>
      </c>
      <c r="C58" s="236">
        <v>466</v>
      </c>
      <c r="D58" s="225"/>
      <c r="E58" s="235" t="s">
        <v>219</v>
      </c>
      <c r="F58" s="236">
        <v>158</v>
      </c>
      <c r="G58" s="236">
        <v>316</v>
      </c>
    </row>
    <row r="59" spans="1:7" x14ac:dyDescent="0.25">
      <c r="A59" s="235" t="s">
        <v>220</v>
      </c>
      <c r="B59" s="236">
        <v>391</v>
      </c>
      <c r="C59" s="236">
        <v>782</v>
      </c>
      <c r="D59" s="225"/>
      <c r="E59" s="235" t="s">
        <v>221</v>
      </c>
      <c r="F59" s="236">
        <v>63</v>
      </c>
      <c r="G59" s="236">
        <v>126</v>
      </c>
    </row>
    <row r="60" spans="1:7" x14ac:dyDescent="0.25">
      <c r="A60" s="235" t="s">
        <v>222</v>
      </c>
      <c r="B60" s="236">
        <v>110</v>
      </c>
      <c r="C60" s="236">
        <v>220</v>
      </c>
      <c r="D60" s="225"/>
      <c r="E60" s="235" t="s">
        <v>223</v>
      </c>
      <c r="F60" s="236">
        <v>8</v>
      </c>
      <c r="G60" s="236">
        <v>16</v>
      </c>
    </row>
    <row r="61" spans="1:7" x14ac:dyDescent="0.25">
      <c r="A61" s="235" t="s">
        <v>224</v>
      </c>
      <c r="B61" s="236">
        <v>336</v>
      </c>
      <c r="C61" s="236">
        <v>672</v>
      </c>
      <c r="D61" s="225"/>
      <c r="E61" s="235" t="s">
        <v>225</v>
      </c>
      <c r="F61" s="236">
        <v>213</v>
      </c>
      <c r="G61" s="236">
        <v>426</v>
      </c>
    </row>
    <row r="62" spans="1:7" x14ac:dyDescent="0.25">
      <c r="A62" s="235" t="s">
        <v>226</v>
      </c>
      <c r="B62" s="236">
        <v>77</v>
      </c>
      <c r="C62" s="236">
        <v>154</v>
      </c>
      <c r="D62" s="225"/>
      <c r="E62" s="235" t="s">
        <v>227</v>
      </c>
      <c r="F62" s="236">
        <v>95</v>
      </c>
      <c r="G62" s="236">
        <v>190</v>
      </c>
    </row>
    <row r="63" spans="1:7" x14ac:dyDescent="0.25">
      <c r="A63" s="235" t="s">
        <v>228</v>
      </c>
      <c r="B63" s="236">
        <v>129</v>
      </c>
      <c r="C63" s="236">
        <v>258</v>
      </c>
      <c r="D63" s="225"/>
      <c r="E63" s="235" t="s">
        <v>229</v>
      </c>
      <c r="F63" s="236">
        <v>319</v>
      </c>
      <c r="G63" s="236">
        <v>638</v>
      </c>
    </row>
    <row r="64" spans="1:7" x14ac:dyDescent="0.25">
      <c r="A64" s="235" t="s">
        <v>230</v>
      </c>
      <c r="B64" s="236">
        <v>35</v>
      </c>
      <c r="C64" s="236">
        <v>70</v>
      </c>
      <c r="D64" s="225"/>
      <c r="E64" s="235" t="s">
        <v>231</v>
      </c>
      <c r="F64" s="236">
        <v>95</v>
      </c>
      <c r="G64" s="236">
        <v>190</v>
      </c>
    </row>
    <row r="65" spans="1:7" x14ac:dyDescent="0.25">
      <c r="A65" s="235" t="s">
        <v>232</v>
      </c>
      <c r="B65" s="236">
        <v>220</v>
      </c>
      <c r="C65" s="236">
        <v>440</v>
      </c>
      <c r="D65" s="225"/>
      <c r="E65" s="235" t="s">
        <v>233</v>
      </c>
      <c r="F65" s="236">
        <v>30</v>
      </c>
      <c r="G65" s="236">
        <v>60</v>
      </c>
    </row>
    <row r="66" spans="1:7" x14ac:dyDescent="0.25">
      <c r="A66" s="235" t="s">
        <v>234</v>
      </c>
      <c r="B66" s="236">
        <v>95</v>
      </c>
      <c r="C66" s="236">
        <v>190</v>
      </c>
      <c r="D66" s="225"/>
      <c r="E66" s="235" t="s">
        <v>235</v>
      </c>
      <c r="F66" s="236">
        <v>68</v>
      </c>
      <c r="G66" s="236">
        <v>136</v>
      </c>
    </row>
    <row r="67" spans="1:7" x14ac:dyDescent="0.25">
      <c r="A67" s="235" t="s">
        <v>236</v>
      </c>
      <c r="B67" s="236">
        <v>404</v>
      </c>
      <c r="C67" s="236">
        <v>818</v>
      </c>
      <c r="D67" s="225"/>
      <c r="E67" s="235" t="s">
        <v>237</v>
      </c>
      <c r="F67" s="236">
        <v>373</v>
      </c>
      <c r="G67" s="236">
        <v>746</v>
      </c>
    </row>
    <row r="68" spans="1:7" x14ac:dyDescent="0.25">
      <c r="A68" s="235" t="s">
        <v>238</v>
      </c>
      <c r="B68" s="236">
        <v>197</v>
      </c>
      <c r="C68" s="236">
        <v>394</v>
      </c>
      <c r="D68" s="225"/>
      <c r="E68" s="235" t="s">
        <v>239</v>
      </c>
      <c r="F68" s="236">
        <v>342</v>
      </c>
      <c r="G68" s="236">
        <v>684</v>
      </c>
    </row>
    <row r="69" spans="1:7" x14ac:dyDescent="0.25">
      <c r="A69" s="235" t="s">
        <v>240</v>
      </c>
      <c r="B69" s="236">
        <v>384</v>
      </c>
      <c r="C69" s="236">
        <v>768</v>
      </c>
      <c r="D69" s="225"/>
      <c r="E69" s="235" t="s">
        <v>241</v>
      </c>
      <c r="F69" s="236">
        <v>206</v>
      </c>
      <c r="G69" s="236">
        <v>412</v>
      </c>
    </row>
    <row r="70" spans="1:7" x14ac:dyDescent="0.25">
      <c r="A70" s="235" t="s">
        <v>242</v>
      </c>
      <c r="B70" s="236">
        <v>515</v>
      </c>
      <c r="C70" s="236">
        <v>1030</v>
      </c>
      <c r="D70" s="225"/>
      <c r="E70" s="235" t="s">
        <v>243</v>
      </c>
      <c r="F70" s="236">
        <v>129</v>
      </c>
      <c r="G70" s="236">
        <v>258</v>
      </c>
    </row>
    <row r="71" spans="1:7" x14ac:dyDescent="0.25">
      <c r="A71" s="1561" t="s">
        <v>244</v>
      </c>
      <c r="B71" s="1562"/>
      <c r="C71" s="1562"/>
      <c r="D71" s="1562"/>
      <c r="E71" s="1562"/>
      <c r="F71" s="1562"/>
      <c r="G71" s="1563"/>
    </row>
    <row r="72" spans="1:7" x14ac:dyDescent="0.25">
      <c r="A72" s="235" t="s">
        <v>245</v>
      </c>
      <c r="B72" s="236">
        <v>150</v>
      </c>
      <c r="C72" s="236">
        <v>300</v>
      </c>
      <c r="D72" s="225"/>
      <c r="E72" s="235" t="s">
        <v>246</v>
      </c>
      <c r="F72" s="236">
        <v>100</v>
      </c>
      <c r="G72" s="236">
        <v>200</v>
      </c>
    </row>
    <row r="73" spans="1:7" x14ac:dyDescent="0.25">
      <c r="A73" s="235" t="s">
        <v>247</v>
      </c>
      <c r="B73" s="236">
        <v>256</v>
      </c>
      <c r="C73" s="236">
        <v>512</v>
      </c>
      <c r="D73" s="225"/>
      <c r="E73" s="235" t="s">
        <v>248</v>
      </c>
      <c r="F73" s="236">
        <v>165</v>
      </c>
      <c r="G73" s="236">
        <v>330</v>
      </c>
    </row>
    <row r="74" spans="1:7" x14ac:dyDescent="0.25">
      <c r="A74" s="235" t="s">
        <v>249</v>
      </c>
      <c r="B74" s="236">
        <v>85</v>
      </c>
      <c r="C74" s="236">
        <v>170</v>
      </c>
      <c r="D74" s="225"/>
      <c r="E74" s="235" t="s">
        <v>250</v>
      </c>
      <c r="F74" s="236">
        <v>70</v>
      </c>
      <c r="G74" s="236">
        <v>140</v>
      </c>
    </row>
    <row r="75" spans="1:7" x14ac:dyDescent="0.25">
      <c r="A75" s="235" t="s">
        <v>251</v>
      </c>
      <c r="B75" s="236">
        <v>100</v>
      </c>
      <c r="C75" s="236">
        <v>200</v>
      </c>
      <c r="D75" s="225"/>
      <c r="E75" s="235" t="s">
        <v>252</v>
      </c>
      <c r="F75" s="236">
        <v>425</v>
      </c>
      <c r="G75" s="236">
        <v>850</v>
      </c>
    </row>
    <row r="76" spans="1:7" x14ac:dyDescent="0.25">
      <c r="A76" s="225"/>
      <c r="B76" s="225"/>
      <c r="C76" s="225"/>
      <c r="D76" s="225"/>
      <c r="E76" s="225"/>
      <c r="F76" s="225"/>
      <c r="G76" s="225"/>
    </row>
    <row r="77" spans="1:7" x14ac:dyDescent="0.25">
      <c r="A77" s="225"/>
      <c r="B77" s="225"/>
      <c r="C77" s="225"/>
      <c r="D77" s="225"/>
      <c r="E77" s="225"/>
      <c r="F77" s="225"/>
      <c r="G77" s="225"/>
    </row>
  </sheetData>
  <mergeCells count="6">
    <mergeCell ref="A71:G71"/>
    <mergeCell ref="A3:G3"/>
    <mergeCell ref="A11:G11"/>
    <mergeCell ref="A15:G15"/>
    <mergeCell ref="A19:G19"/>
    <mergeCell ref="A22:G2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0"/>
  <sheetViews>
    <sheetView workbookViewId="0">
      <selection activeCell="B10" sqref="B10"/>
    </sheetView>
  </sheetViews>
  <sheetFormatPr defaultColWidth="8.7109375" defaultRowHeight="15" x14ac:dyDescent="0.25"/>
  <cols>
    <col min="1" max="1" width="35.42578125" style="123" customWidth="1"/>
    <col min="2" max="2" width="21.28515625" style="123" customWidth="1"/>
    <col min="3" max="3" width="16.42578125" style="123" bestFit="1" customWidth="1"/>
    <col min="4" max="4" width="15" style="123" bestFit="1" customWidth="1"/>
    <col min="5" max="16384" width="8.7109375" style="123"/>
  </cols>
  <sheetData>
    <row r="1" spans="1:4" ht="21.75" thickTop="1" thickBot="1" x14ac:dyDescent="0.3">
      <c r="A1" s="237"/>
      <c r="B1" s="238"/>
      <c r="C1" s="238"/>
      <c r="D1" s="238"/>
    </row>
    <row r="2" spans="1:4" ht="15.75" thickTop="1" x14ac:dyDescent="0.25">
      <c r="A2" s="239" t="s">
        <v>253</v>
      </c>
      <c r="B2" s="239" t="s">
        <v>254</v>
      </c>
      <c r="C2" s="239" t="s">
        <v>255</v>
      </c>
      <c r="D2" s="240" t="s">
        <v>256</v>
      </c>
    </row>
    <row r="3" spans="1:4" s="6" customFormat="1" ht="15.75" thickBot="1" x14ac:dyDescent="0.3">
      <c r="A3" s="241" t="s">
        <v>257</v>
      </c>
      <c r="B3" s="242"/>
      <c r="C3" s="243"/>
      <c r="D3" s="243"/>
    </row>
    <row r="4" spans="1:4" ht="12" customHeight="1" thickTop="1" thickBot="1" x14ac:dyDescent="0.3">
      <c r="A4" s="244"/>
      <c r="B4" s="245"/>
      <c r="C4" s="245"/>
      <c r="D4" s="245"/>
    </row>
    <row r="5" spans="1:4" ht="16.5" thickTop="1" thickBot="1" x14ac:dyDescent="0.3">
      <c r="A5" s="246" t="s">
        <v>258</v>
      </c>
      <c r="B5" s="247" t="s">
        <v>259</v>
      </c>
      <c r="C5" s="247" t="s">
        <v>260</v>
      </c>
      <c r="D5" s="209" t="s">
        <v>261</v>
      </c>
    </row>
    <row r="6" spans="1:4" ht="16.5" thickTop="1" thickBot="1" x14ac:dyDescent="0.3">
      <c r="A6" s="248" t="s">
        <v>262</v>
      </c>
      <c r="B6" s="247" t="s">
        <v>263</v>
      </c>
      <c r="C6" s="247" t="s">
        <v>260</v>
      </c>
      <c r="D6" s="209" t="s">
        <v>264</v>
      </c>
    </row>
    <row r="7" spans="1:4" s="249" customFormat="1" ht="27" thickTop="1" thickBot="1" x14ac:dyDescent="0.3">
      <c r="A7" s="246" t="s">
        <v>265</v>
      </c>
      <c r="B7" s="247" t="s">
        <v>266</v>
      </c>
      <c r="C7" s="247" t="s">
        <v>267</v>
      </c>
      <c r="D7" s="247" t="s">
        <v>268</v>
      </c>
    </row>
    <row r="8" spans="1:4" ht="12" customHeight="1" thickTop="1" thickBot="1" x14ac:dyDescent="0.3">
      <c r="A8" s="250"/>
      <c r="B8" s="251"/>
      <c r="C8" s="245"/>
      <c r="D8" s="245"/>
    </row>
    <row r="9" spans="1:4" ht="16.5" thickTop="1" thickBot="1" x14ac:dyDescent="0.3">
      <c r="A9" s="252" t="s">
        <v>269</v>
      </c>
      <c r="B9" s="253" t="s">
        <v>259</v>
      </c>
      <c r="C9" s="253" t="s">
        <v>260</v>
      </c>
      <c r="D9" s="254" t="s">
        <v>270</v>
      </c>
    </row>
    <row r="10" spans="1:4" ht="12" customHeight="1" thickTop="1" thickBot="1" x14ac:dyDescent="0.3">
      <c r="A10" s="250"/>
      <c r="B10" s="251"/>
      <c r="C10" s="245"/>
      <c r="D10" s="245"/>
    </row>
    <row r="11" spans="1:4" s="6" customFormat="1" ht="23.25" customHeight="1" thickTop="1" thickBot="1" x14ac:dyDescent="0.3">
      <c r="A11" s="241" t="s">
        <v>271</v>
      </c>
      <c r="B11" s="253" t="s">
        <v>263</v>
      </c>
      <c r="C11" s="253" t="s">
        <v>260</v>
      </c>
      <c r="D11" s="253" t="s">
        <v>272</v>
      </c>
    </row>
    <row r="12" spans="1:4" ht="12" customHeight="1" thickTop="1" thickBot="1" x14ac:dyDescent="0.3">
      <c r="A12" s="250"/>
      <c r="B12" s="251"/>
      <c r="C12" s="245"/>
      <c r="D12" s="245"/>
    </row>
    <row r="13" spans="1:4" ht="16.5" thickTop="1" thickBot="1" x14ac:dyDescent="0.3">
      <c r="A13" s="252" t="s">
        <v>273</v>
      </c>
      <c r="B13" s="243"/>
      <c r="C13" s="255"/>
      <c r="D13" s="255"/>
    </row>
    <row r="14" spans="1:4" ht="12" customHeight="1" thickTop="1" thickBot="1" x14ac:dyDescent="0.3">
      <c r="A14" s="244"/>
      <c r="B14" s="251"/>
      <c r="C14" s="245"/>
      <c r="D14" s="245"/>
    </row>
    <row r="15" spans="1:4" s="117" customFormat="1" ht="38.25" customHeight="1" thickTop="1" thickBot="1" x14ac:dyDescent="0.3">
      <c r="A15" s="246" t="s">
        <v>274</v>
      </c>
      <c r="B15" s="247" t="s">
        <v>275</v>
      </c>
      <c r="C15" s="247" t="s">
        <v>267</v>
      </c>
      <c r="D15" s="256" t="s">
        <v>276</v>
      </c>
    </row>
    <row r="16" spans="1:4" s="6" customFormat="1" ht="24.75" customHeight="1" thickTop="1" thickBot="1" x14ac:dyDescent="0.3">
      <c r="A16" s="246" t="s">
        <v>277</v>
      </c>
      <c r="B16" s="247" t="s">
        <v>278</v>
      </c>
      <c r="C16" s="247" t="s">
        <v>267</v>
      </c>
      <c r="D16" s="247" t="s">
        <v>279</v>
      </c>
    </row>
    <row r="17" spans="1:4" ht="12" customHeight="1" thickTop="1" thickBot="1" x14ac:dyDescent="0.3">
      <c r="A17" s="250"/>
      <c r="B17" s="251"/>
      <c r="C17" s="245"/>
      <c r="D17" s="245"/>
    </row>
    <row r="18" spans="1:4" s="6" customFormat="1" ht="16.5" thickTop="1" thickBot="1" x14ac:dyDescent="0.3">
      <c r="A18" s="241" t="s">
        <v>280</v>
      </c>
      <c r="B18" s="253" t="s">
        <v>281</v>
      </c>
      <c r="C18" s="253" t="s">
        <v>267</v>
      </c>
      <c r="D18" s="253" t="s">
        <v>282</v>
      </c>
    </row>
    <row r="19" spans="1:4" ht="12" customHeight="1" thickTop="1" thickBot="1" x14ac:dyDescent="0.3">
      <c r="A19" s="250"/>
      <c r="B19" s="251"/>
      <c r="C19" s="245"/>
      <c r="D19" s="245"/>
    </row>
    <row r="20" spans="1:4" s="6" customFormat="1" ht="16.5" thickTop="1" thickBot="1" x14ac:dyDescent="0.3">
      <c r="A20" s="241" t="s">
        <v>283</v>
      </c>
      <c r="B20" s="253" t="s">
        <v>263</v>
      </c>
      <c r="C20" s="253" t="s">
        <v>260</v>
      </c>
      <c r="D20" s="253" t="s">
        <v>284</v>
      </c>
    </row>
    <row r="21" spans="1:4" ht="12" customHeight="1" thickTop="1" thickBot="1" x14ac:dyDescent="0.3">
      <c r="A21" s="250"/>
      <c r="B21" s="251"/>
      <c r="C21" s="245"/>
      <c r="D21" s="245"/>
    </row>
    <row r="22" spans="1:4" s="6" customFormat="1" ht="16.5" thickTop="1" thickBot="1" x14ac:dyDescent="0.3">
      <c r="A22" s="241" t="s">
        <v>285</v>
      </c>
      <c r="B22" s="253" t="s">
        <v>263</v>
      </c>
      <c r="C22" s="253" t="s">
        <v>260</v>
      </c>
      <c r="D22" s="253" t="s">
        <v>282</v>
      </c>
    </row>
    <row r="23" spans="1:4" ht="12" customHeight="1" thickTop="1" thickBot="1" x14ac:dyDescent="0.3">
      <c r="A23" s="244"/>
      <c r="B23" s="251"/>
      <c r="C23" s="245"/>
      <c r="D23" s="245"/>
    </row>
    <row r="24" spans="1:4" s="6" customFormat="1" ht="16.5" thickTop="1" thickBot="1" x14ac:dyDescent="0.3">
      <c r="A24" s="241" t="s">
        <v>286</v>
      </c>
      <c r="B24" s="253" t="s">
        <v>263</v>
      </c>
      <c r="C24" s="253" t="s">
        <v>260</v>
      </c>
      <c r="D24" s="253" t="s">
        <v>287</v>
      </c>
    </row>
    <row r="25" spans="1:4" ht="12" customHeight="1" thickTop="1" thickBot="1" x14ac:dyDescent="0.3">
      <c r="A25" s="250"/>
      <c r="B25" s="251"/>
      <c r="C25" s="245"/>
      <c r="D25" s="245"/>
    </row>
    <row r="26" spans="1:4" s="6" customFormat="1" ht="16.5" thickTop="1" thickBot="1" x14ac:dyDescent="0.3">
      <c r="A26" s="241" t="s">
        <v>288</v>
      </c>
      <c r="B26" s="253" t="s">
        <v>259</v>
      </c>
      <c r="C26" s="253" t="s">
        <v>260</v>
      </c>
      <c r="D26" s="253" t="s">
        <v>270</v>
      </c>
    </row>
    <row r="27" spans="1:4" ht="12" customHeight="1" thickTop="1" thickBot="1" x14ac:dyDescent="0.3">
      <c r="A27" s="250"/>
      <c r="B27" s="245"/>
      <c r="C27" s="245"/>
      <c r="D27" s="245"/>
    </row>
    <row r="28" spans="1:4" ht="15.75" thickTop="1" x14ac:dyDescent="0.25">
      <c r="A28" s="257" t="s">
        <v>289</v>
      </c>
      <c r="B28" s="258"/>
      <c r="C28" s="258"/>
      <c r="D28" s="258"/>
    </row>
    <row r="29" spans="1:4" x14ac:dyDescent="0.25">
      <c r="A29" s="257" t="s">
        <v>290</v>
      </c>
      <c r="B29" s="258"/>
      <c r="C29" s="258"/>
      <c r="D29" s="258"/>
    </row>
    <row r="30" spans="1:4" x14ac:dyDescent="0.25">
      <c r="A30" s="257" t="s">
        <v>291</v>
      </c>
      <c r="B30" s="258"/>
      <c r="C30" s="258"/>
      <c r="D30" s="258"/>
    </row>
  </sheetData>
  <pageMargins left="0.7" right="0.7" top="1.17"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1"/>
  <sheetViews>
    <sheetView workbookViewId="0">
      <selection activeCell="A8" sqref="A8"/>
    </sheetView>
  </sheetViews>
  <sheetFormatPr defaultColWidth="8.7109375" defaultRowHeight="15" x14ac:dyDescent="0.25"/>
  <cols>
    <col min="1" max="1" width="41" style="123" customWidth="1"/>
    <col min="2" max="2" width="17.42578125" style="123" customWidth="1"/>
    <col min="3" max="3" width="15.28515625" style="123" customWidth="1"/>
    <col min="4" max="4" width="18.7109375" style="123" customWidth="1"/>
    <col min="5" max="5" width="16.42578125" style="123" customWidth="1"/>
    <col min="6" max="16384" width="8.7109375" style="123"/>
  </cols>
  <sheetData>
    <row r="1" spans="1:4" ht="19.5" x14ac:dyDescent="0.35">
      <c r="A1" s="1569" t="s">
        <v>292</v>
      </c>
      <c r="B1" s="1569"/>
      <c r="C1" s="1569"/>
      <c r="D1" s="1569"/>
    </row>
    <row r="2" spans="1:4" ht="15.75" thickBot="1" x14ac:dyDescent="0.3"/>
    <row r="3" spans="1:4" ht="21.75" thickTop="1" thickBot="1" x14ac:dyDescent="0.3">
      <c r="A3" s="237"/>
      <c r="B3" s="238"/>
      <c r="C3" s="238"/>
      <c r="D3" s="238"/>
    </row>
    <row r="4" spans="1:4" ht="15.75" thickTop="1" x14ac:dyDescent="0.25">
      <c r="A4" s="1570"/>
      <c r="B4" s="1572" t="s">
        <v>293</v>
      </c>
      <c r="C4" s="1574" t="s">
        <v>255</v>
      </c>
      <c r="D4" s="259" t="s">
        <v>294</v>
      </c>
    </row>
    <row r="5" spans="1:4" ht="15.75" thickBot="1" x14ac:dyDescent="0.3">
      <c r="A5" s="1571"/>
      <c r="B5" s="1573"/>
      <c r="C5" s="1575"/>
      <c r="D5" s="260" t="s">
        <v>295</v>
      </c>
    </row>
    <row r="6" spans="1:4" ht="21.75" thickTop="1" thickBot="1" x14ac:dyDescent="0.3">
      <c r="A6" s="261"/>
      <c r="B6" s="262"/>
      <c r="C6" s="263"/>
      <c r="D6" s="263"/>
    </row>
    <row r="7" spans="1:4" ht="16.5" thickTop="1" thickBot="1" x14ac:dyDescent="0.3">
      <c r="A7" s="246" t="s">
        <v>296</v>
      </c>
      <c r="B7" s="264" t="s">
        <v>263</v>
      </c>
      <c r="C7" s="264" t="s">
        <v>260</v>
      </c>
      <c r="D7" s="264" t="s">
        <v>297</v>
      </c>
    </row>
    <row r="8" spans="1:4" ht="21.75" thickTop="1" thickBot="1" x14ac:dyDescent="0.3">
      <c r="A8" s="261"/>
      <c r="B8" s="265"/>
      <c r="C8" s="266"/>
      <c r="D8" s="266"/>
    </row>
    <row r="9" spans="1:4" ht="16.5" thickTop="1" thickBot="1" x14ac:dyDescent="0.3">
      <c r="A9" s="246" t="s">
        <v>298</v>
      </c>
      <c r="B9" s="264" t="s">
        <v>263</v>
      </c>
      <c r="C9" s="264" t="s">
        <v>260</v>
      </c>
      <c r="D9" s="264" t="s">
        <v>299</v>
      </c>
    </row>
    <row r="10" spans="1:4" ht="21.75" thickTop="1" thickBot="1" x14ac:dyDescent="0.3">
      <c r="A10" s="261"/>
      <c r="B10" s="265"/>
      <c r="C10" s="266"/>
      <c r="D10" s="266"/>
    </row>
    <row r="11" spans="1:4" ht="25.5" thickTop="1" thickBot="1" x14ac:dyDescent="0.3">
      <c r="A11" s="267" t="s">
        <v>300</v>
      </c>
      <c r="B11" s="265"/>
      <c r="C11" s="266"/>
      <c r="D11" s="266"/>
    </row>
    <row r="12" spans="1:4" ht="21.75" thickTop="1" thickBot="1" x14ac:dyDescent="0.3">
      <c r="A12" s="261"/>
      <c r="B12" s="265"/>
      <c r="C12" s="266"/>
      <c r="D12" s="266"/>
    </row>
    <row r="13" spans="1:4" ht="16.5" thickTop="1" thickBot="1" x14ac:dyDescent="0.3">
      <c r="A13" s="246" t="s">
        <v>301</v>
      </c>
      <c r="B13" s="264" t="s">
        <v>263</v>
      </c>
      <c r="C13" s="264" t="s">
        <v>267</v>
      </c>
      <c r="D13" s="264" t="s">
        <v>302</v>
      </c>
    </row>
    <row r="14" spans="1:4" ht="16.5" thickTop="1" thickBot="1" x14ac:dyDescent="0.3">
      <c r="A14" s="246" t="s">
        <v>303</v>
      </c>
      <c r="B14" s="264" t="s">
        <v>263</v>
      </c>
      <c r="C14" s="264" t="s">
        <v>260</v>
      </c>
      <c r="D14" s="264" t="s">
        <v>302</v>
      </c>
    </row>
    <row r="15" spans="1:4" ht="31.5" thickTop="1" thickBot="1" x14ac:dyDescent="0.3">
      <c r="A15" s="246" t="s">
        <v>304</v>
      </c>
      <c r="B15" s="264" t="s">
        <v>305</v>
      </c>
      <c r="C15" s="264" t="s">
        <v>267</v>
      </c>
      <c r="D15" s="264" t="s">
        <v>302</v>
      </c>
    </row>
    <row r="16" spans="1:4" ht="31.5" thickTop="1" thickBot="1" x14ac:dyDescent="0.3">
      <c r="A16" s="246" t="s">
        <v>306</v>
      </c>
      <c r="B16" s="264" t="s">
        <v>307</v>
      </c>
      <c r="C16" s="264" t="s">
        <v>267</v>
      </c>
      <c r="D16" s="264" t="s">
        <v>302</v>
      </c>
    </row>
    <row r="17" spans="1:5" ht="20.100000000000001" customHeight="1" thickTop="1" thickBot="1" x14ac:dyDescent="0.3">
      <c r="A17" s="246" t="s">
        <v>308</v>
      </c>
      <c r="B17" s="264" t="s">
        <v>263</v>
      </c>
      <c r="C17" s="264" t="s">
        <v>267</v>
      </c>
      <c r="D17" s="264" t="s">
        <v>302</v>
      </c>
    </row>
    <row r="18" spans="1:5" ht="20.100000000000001" customHeight="1" thickTop="1" thickBot="1" x14ac:dyDescent="0.3">
      <c r="A18" s="246" t="s">
        <v>309</v>
      </c>
      <c r="B18" s="264" t="s">
        <v>263</v>
      </c>
      <c r="C18" s="264" t="s">
        <v>260</v>
      </c>
      <c r="D18" s="264" t="s">
        <v>302</v>
      </c>
    </row>
    <row r="19" spans="1:5" ht="12" customHeight="1" thickTop="1" thickBot="1" x14ac:dyDescent="0.3">
      <c r="A19" s="261"/>
      <c r="B19" s="266"/>
      <c r="C19" s="266"/>
      <c r="D19" s="266"/>
    </row>
    <row r="20" spans="1:5" ht="20.100000000000001" customHeight="1" thickTop="1" thickBot="1" x14ac:dyDescent="0.3">
      <c r="A20" s="246" t="s">
        <v>310</v>
      </c>
      <c r="B20" s="266"/>
      <c r="C20" s="266"/>
      <c r="D20" s="266"/>
    </row>
    <row r="21" spans="1:5" ht="30" customHeight="1" thickTop="1" thickBot="1" x14ac:dyDescent="0.3">
      <c r="A21" s="246" t="s">
        <v>311</v>
      </c>
      <c r="B21" s="247" t="s">
        <v>312</v>
      </c>
      <c r="C21" s="264" t="s">
        <v>267</v>
      </c>
      <c r="D21" s="264" t="s">
        <v>313</v>
      </c>
    </row>
    <row r="22" spans="1:5" ht="20.100000000000001" customHeight="1" thickTop="1" thickBot="1" x14ac:dyDescent="0.3">
      <c r="A22" s="246" t="s">
        <v>314</v>
      </c>
      <c r="B22" s="264" t="s">
        <v>263</v>
      </c>
      <c r="C22" s="264" t="s">
        <v>267</v>
      </c>
      <c r="D22" s="264" t="s">
        <v>313</v>
      </c>
    </row>
    <row r="23" spans="1:5" ht="12" customHeight="1" thickTop="1" thickBot="1" x14ac:dyDescent="0.3">
      <c r="A23" s="261"/>
      <c r="B23" s="266"/>
      <c r="C23" s="266"/>
      <c r="D23" s="266"/>
    </row>
    <row r="24" spans="1:5" ht="30" customHeight="1" thickTop="1" thickBot="1" x14ac:dyDescent="0.3">
      <c r="A24" s="268" t="s">
        <v>315</v>
      </c>
      <c r="B24" s="264" t="s">
        <v>263</v>
      </c>
      <c r="C24" s="264" t="s">
        <v>260</v>
      </c>
      <c r="D24" s="264" t="s">
        <v>316</v>
      </c>
    </row>
    <row r="25" spans="1:5" ht="12" customHeight="1" thickTop="1" thickBot="1" x14ac:dyDescent="0.3">
      <c r="A25" s="261"/>
      <c r="B25" s="263"/>
      <c r="C25" s="263"/>
      <c r="D25" s="263"/>
    </row>
    <row r="26" spans="1:5" ht="15.75" thickTop="1" x14ac:dyDescent="0.25"/>
    <row r="27" spans="1:5" ht="15" customHeight="1" x14ac:dyDescent="0.25">
      <c r="A27" s="1576" t="s">
        <v>317</v>
      </c>
      <c r="B27" s="1576"/>
      <c r="C27" s="1576"/>
      <c r="D27" s="1576"/>
    </row>
    <row r="28" spans="1:5" s="117" customFormat="1" ht="33.75" customHeight="1" x14ac:dyDescent="0.25">
      <c r="A28" s="1566" t="s">
        <v>318</v>
      </c>
      <c r="B28" s="1566"/>
      <c r="C28" s="1566"/>
      <c r="D28" s="1566"/>
      <c r="E28" s="269"/>
    </row>
    <row r="29" spans="1:5" x14ac:dyDescent="0.25">
      <c r="A29" s="1566" t="s">
        <v>319</v>
      </c>
      <c r="B29" s="1566"/>
      <c r="C29" s="1566"/>
      <c r="D29" s="1566"/>
      <c r="E29" s="270"/>
    </row>
    <row r="30" spans="1:5" x14ac:dyDescent="0.25">
      <c r="A30" s="1567" t="s">
        <v>320</v>
      </c>
      <c r="B30" s="1567"/>
      <c r="C30" s="1567"/>
      <c r="D30" s="1567"/>
    </row>
    <row r="31" spans="1:5" x14ac:dyDescent="0.25">
      <c r="A31" s="1568" t="s">
        <v>321</v>
      </c>
      <c r="B31" s="1568"/>
      <c r="C31" s="1568"/>
      <c r="D31" s="1568"/>
      <c r="E31" s="270"/>
    </row>
  </sheetData>
  <mergeCells count="9">
    <mergeCell ref="A29:D29"/>
    <mergeCell ref="A30:D30"/>
    <mergeCell ref="A31:D31"/>
    <mergeCell ref="A1:D1"/>
    <mergeCell ref="A4:A5"/>
    <mergeCell ref="B4:B5"/>
    <mergeCell ref="C4:C5"/>
    <mergeCell ref="A27:D27"/>
    <mergeCell ref="A28:D28"/>
  </mergeCells>
  <pageMargins left="0.59" right="0.16"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1"/>
  <sheetViews>
    <sheetView zoomScale="95" zoomScaleNormal="95" workbookViewId="0">
      <selection activeCell="G10" sqref="G10"/>
    </sheetView>
  </sheetViews>
  <sheetFormatPr defaultColWidth="9.140625" defaultRowHeight="12.75" x14ac:dyDescent="0.2"/>
  <cols>
    <col min="1" max="1" width="21.42578125" style="600" customWidth="1"/>
    <col min="2" max="2" width="12.5703125" style="600" customWidth="1"/>
    <col min="3" max="4" width="6.7109375" style="600" customWidth="1"/>
    <col min="5" max="5" width="6.28515625" style="600" customWidth="1"/>
    <col min="6" max="6" width="5.85546875" style="600" customWidth="1"/>
    <col min="7" max="7" width="9.140625" style="600"/>
    <col min="8" max="8" width="12" style="600" customWidth="1"/>
    <col min="9" max="9" width="5.5703125" style="600" customWidth="1"/>
    <col min="10" max="10" width="7.85546875" style="600" customWidth="1"/>
    <col min="11" max="11" width="5.140625" style="600" customWidth="1"/>
    <col min="12" max="12" width="11.28515625" style="600" bestFit="1" customWidth="1"/>
    <col min="13" max="14" width="10.7109375" style="600" customWidth="1"/>
    <col min="15" max="15" width="10.5703125" style="600" customWidth="1"/>
    <col min="16" max="16" width="10.7109375" style="600" customWidth="1"/>
    <col min="17" max="17" width="12.5703125" style="600" customWidth="1"/>
    <col min="18" max="18" width="7.28515625" style="600" hidden="1" customWidth="1"/>
    <col min="19" max="16384" width="9.140625" style="600"/>
  </cols>
  <sheetData>
    <row r="1" spans="1:29" x14ac:dyDescent="0.2">
      <c r="A1" s="1122" t="s">
        <v>555</v>
      </c>
      <c r="B1" s="1123"/>
      <c r="C1" s="1123"/>
      <c r="D1" s="1123"/>
      <c r="E1" s="1123"/>
      <c r="F1" s="1123"/>
      <c r="G1" s="1123"/>
      <c r="H1" s="1123"/>
      <c r="I1" s="1123"/>
      <c r="J1" s="1123"/>
      <c r="K1" s="1123"/>
      <c r="L1" s="1123"/>
      <c r="M1" s="1123"/>
      <c r="N1" s="1123"/>
      <c r="O1" s="1123"/>
      <c r="P1" s="1124"/>
    </row>
    <row r="2" spans="1:29" ht="18.75" thickBot="1" x14ac:dyDescent="0.3">
      <c r="A2" s="601" t="s">
        <v>556</v>
      </c>
      <c r="B2" s="602"/>
      <c r="C2" s="602"/>
      <c r="D2" s="602"/>
      <c r="E2" s="603"/>
      <c r="F2" s="603"/>
      <c r="G2" s="603"/>
      <c r="H2" s="603"/>
      <c r="I2" s="603"/>
      <c r="J2" s="603"/>
      <c r="K2" s="603"/>
      <c r="L2" s="603"/>
      <c r="M2" s="603"/>
      <c r="N2" s="603"/>
      <c r="O2" s="603"/>
      <c r="P2" s="603"/>
      <c r="R2" s="604">
        <v>186600</v>
      </c>
    </row>
    <row r="3" spans="1:29" ht="15.75" thickTop="1" x14ac:dyDescent="0.25">
      <c r="A3" s="605" t="s">
        <v>557</v>
      </c>
      <c r="B3" s="606">
        <v>42005</v>
      </c>
      <c r="C3" s="607"/>
      <c r="D3" s="607"/>
      <c r="E3" s="608" t="s">
        <v>558</v>
      </c>
      <c r="F3" s="608"/>
      <c r="G3" s="609"/>
      <c r="H3" s="609"/>
      <c r="I3" s="1125">
        <v>0.03</v>
      </c>
      <c r="J3" s="1126"/>
      <c r="K3" s="495"/>
      <c r="L3" s="495"/>
      <c r="M3" s="495"/>
      <c r="N3" s="495"/>
      <c r="O3" s="495"/>
      <c r="R3" s="600">
        <v>12</v>
      </c>
    </row>
    <row r="4" spans="1:29" ht="13.5" customHeight="1" thickBot="1" x14ac:dyDescent="0.3">
      <c r="A4" s="605" t="s">
        <v>559</v>
      </c>
      <c r="B4" s="610">
        <v>43830</v>
      </c>
      <c r="C4" s="607"/>
      <c r="D4" s="607"/>
      <c r="E4" s="1127" t="s">
        <v>560</v>
      </c>
      <c r="F4" s="1127"/>
      <c r="G4" s="1128"/>
      <c r="H4" s="1129"/>
      <c r="I4" s="1130">
        <v>186600</v>
      </c>
      <c r="J4" s="1131"/>
      <c r="K4" s="495"/>
      <c r="L4" s="611" t="str">
        <f>IF($B$5&gt;1,"yes","no")</f>
        <v>yes</v>
      </c>
      <c r="M4" s="611" t="str">
        <f>IF($B$5&gt;1,"yes","no")</f>
        <v>yes</v>
      </c>
      <c r="N4" s="611" t="str">
        <f>IF($B$5&gt;2,"yes","no")</f>
        <v>yes</v>
      </c>
      <c r="O4" s="611" t="str">
        <f>IF($B$5&gt;3,"yes","no")</f>
        <v>yes</v>
      </c>
      <c r="P4" s="611" t="str">
        <f>IF($B$5&gt;4,"yes","no")</f>
        <v>yes</v>
      </c>
      <c r="R4" s="612">
        <v>9</v>
      </c>
    </row>
    <row r="5" spans="1:29" s="616" customFormat="1" ht="15.75" thickTop="1" x14ac:dyDescent="0.25">
      <c r="A5" s="613" t="s">
        <v>561</v>
      </c>
      <c r="B5" s="614">
        <f>ROUND((B4-B3)/365,0)</f>
        <v>5</v>
      </c>
      <c r="C5" s="615"/>
      <c r="D5" s="615"/>
      <c r="E5" s="194"/>
      <c r="F5" s="194"/>
      <c r="H5" s="617"/>
      <c r="I5" s="617"/>
      <c r="J5" s="617"/>
      <c r="L5" s="618" t="s">
        <v>404</v>
      </c>
      <c r="M5" s="618" t="s">
        <v>477</v>
      </c>
      <c r="N5" s="618" t="s">
        <v>483</v>
      </c>
      <c r="O5" s="618" t="s">
        <v>484</v>
      </c>
      <c r="P5" s="618" t="s">
        <v>485</v>
      </c>
      <c r="Q5" s="619" t="s">
        <v>346</v>
      </c>
      <c r="R5" s="616">
        <v>3</v>
      </c>
    </row>
    <row r="6" spans="1:29" ht="15" x14ac:dyDescent="0.25">
      <c r="A6" s="1132" t="s">
        <v>562</v>
      </c>
      <c r="B6" s="1133"/>
      <c r="C6" s="1133"/>
      <c r="D6" s="1133"/>
      <c r="E6" s="1133"/>
      <c r="F6" s="1133"/>
      <c r="G6" s="1133"/>
      <c r="H6" s="1133"/>
      <c r="I6" s="1133"/>
      <c r="J6" s="1133"/>
      <c r="K6" s="1133"/>
      <c r="L6" s="1133"/>
      <c r="M6" s="1133"/>
      <c r="N6" s="1133"/>
      <c r="O6" s="1133"/>
      <c r="P6" s="1134"/>
      <c r="R6" s="600" t="s">
        <v>563</v>
      </c>
      <c r="S6" s="616"/>
      <c r="T6" s="616"/>
      <c r="U6" s="616"/>
      <c r="V6" s="616"/>
      <c r="W6" s="616"/>
      <c r="X6" s="616"/>
      <c r="Y6" s="616"/>
      <c r="Z6" s="616"/>
      <c r="AA6" s="616"/>
      <c r="AB6" s="616"/>
      <c r="AC6" s="616"/>
    </row>
    <row r="7" spans="1:29" ht="25.5" customHeight="1" x14ac:dyDescent="0.2">
      <c r="A7" s="620" t="s">
        <v>564</v>
      </c>
      <c r="B7" s="620" t="s">
        <v>565</v>
      </c>
      <c r="C7" s="621" t="s">
        <v>566</v>
      </c>
      <c r="D7" s="621" t="s">
        <v>567</v>
      </c>
      <c r="E7" s="622" t="s">
        <v>568</v>
      </c>
      <c r="F7" s="623" t="s">
        <v>569</v>
      </c>
      <c r="G7" s="622" t="s">
        <v>570</v>
      </c>
      <c r="H7" s="622" t="s">
        <v>571</v>
      </c>
      <c r="I7" s="624" t="s">
        <v>572</v>
      </c>
      <c r="J7" s="625" t="s">
        <v>414</v>
      </c>
      <c r="K7" s="626" t="s">
        <v>573</v>
      </c>
      <c r="L7" s="1119"/>
      <c r="M7" s="1120"/>
      <c r="N7" s="1120"/>
      <c r="O7" s="1120"/>
      <c r="P7" s="1121"/>
      <c r="R7" s="616" t="s">
        <v>574</v>
      </c>
    </row>
    <row r="8" spans="1:29" s="616" customFormat="1" ht="22.9" customHeight="1" x14ac:dyDescent="0.2">
      <c r="A8" s="627" t="str">
        <f>'Bdgt Yr 1'!C6</f>
        <v xml:space="preserve"> </v>
      </c>
      <c r="B8" s="664" t="s">
        <v>575</v>
      </c>
      <c r="C8" s="628"/>
      <c r="D8" s="666">
        <v>9</v>
      </c>
      <c r="E8" s="629">
        <v>0.2</v>
      </c>
      <c r="F8" s="630">
        <f>D8*E8</f>
        <v>1.8</v>
      </c>
      <c r="G8" s="631">
        <f>'Bdgt Yr 1'!H6</f>
        <v>0</v>
      </c>
      <c r="H8" s="632">
        <f t="shared" ref="H8:H13" si="0">IF($G8&gt;=$I$4,$I$4*$E8,ROUND(($E8*$G8),0))</f>
        <v>0</v>
      </c>
      <c r="I8" s="633">
        <v>0.36890000000000001</v>
      </c>
      <c r="J8" s="634">
        <f t="shared" ref="J8:J13" si="1">ROUND((H8*I8),0)</f>
        <v>0</v>
      </c>
      <c r="K8" s="635">
        <v>0.03</v>
      </c>
      <c r="L8" s="636">
        <f t="shared" ref="L8:L13" si="2">H8+J8</f>
        <v>0</v>
      </c>
      <c r="M8" s="634">
        <f>IF(M$4="yes",ROUND(L$8*(1+$K8),0),0)</f>
        <v>0</v>
      </c>
      <c r="N8" s="634">
        <f>IF(N$4="yes",ROUND(M$8*(1+$K8),0),0)</f>
        <v>0</v>
      </c>
      <c r="O8" s="634">
        <f>IF(O$4="yes",ROUND(N$8*(1+$K8),0),0)</f>
        <v>0</v>
      </c>
      <c r="P8" s="634">
        <f>IF(P$4="yes",ROUND(O$8*(1+$K8),0),0)</f>
        <v>0</v>
      </c>
      <c r="R8" s="637"/>
    </row>
    <row r="9" spans="1:29" s="616" customFormat="1" ht="18.75" customHeight="1" x14ac:dyDescent="0.2">
      <c r="A9" s="627"/>
      <c r="B9" s="638"/>
      <c r="C9" s="628"/>
      <c r="D9" s="666">
        <v>3</v>
      </c>
      <c r="E9" s="629">
        <v>0.66666666666666596</v>
      </c>
      <c r="F9" s="630">
        <f t="shared" ref="F9:F16" si="3">D9*E9</f>
        <v>1.9999999999999978</v>
      </c>
      <c r="G9" s="631">
        <v>12166.666666666601</v>
      </c>
      <c r="H9" s="632">
        <f t="shared" si="0"/>
        <v>8111</v>
      </c>
      <c r="I9" s="633">
        <v>0.22159999999999999</v>
      </c>
      <c r="J9" s="634">
        <f t="shared" si="1"/>
        <v>1797</v>
      </c>
      <c r="K9" s="635">
        <v>0.03</v>
      </c>
      <c r="L9" s="636">
        <f t="shared" si="2"/>
        <v>9908</v>
      </c>
      <c r="M9" s="634">
        <f>IF(M$4="yes",ROUND(L$9*(1+$K9),0),0)</f>
        <v>10205</v>
      </c>
      <c r="N9" s="634">
        <f>IF(N$4="yes",ROUND(M$9*(1+$K9),0),0)</f>
        <v>10511</v>
      </c>
      <c r="O9" s="634">
        <f>IF(O$4="yes",ROUND(N$9*(1+$K9),0),0)</f>
        <v>10826</v>
      </c>
      <c r="P9" s="634">
        <f>IF(P$4="yes",ROUND(O$9*(1+$K9),0),0)</f>
        <v>11151</v>
      </c>
      <c r="R9" s="637"/>
    </row>
    <row r="10" spans="1:29" s="616" customFormat="1" ht="18.75" customHeight="1" x14ac:dyDescent="0.2">
      <c r="A10" s="639"/>
      <c r="B10" s="638"/>
      <c r="C10" s="628"/>
      <c r="D10" s="666"/>
      <c r="E10" s="629"/>
      <c r="F10" s="630">
        <f t="shared" si="3"/>
        <v>0</v>
      </c>
      <c r="G10" s="631"/>
      <c r="H10" s="632">
        <f t="shared" si="0"/>
        <v>0</v>
      </c>
      <c r="I10" s="633"/>
      <c r="J10" s="634">
        <f t="shared" si="1"/>
        <v>0</v>
      </c>
      <c r="K10" s="635">
        <v>0.03</v>
      </c>
      <c r="L10" s="636">
        <f t="shared" si="2"/>
        <v>0</v>
      </c>
      <c r="M10" s="634">
        <f>IF(M$4="yes",ROUND(L$10*(1+$K10),0),0)</f>
        <v>0</v>
      </c>
      <c r="N10" s="634">
        <f>IF(N$4="yes",ROUND(M$10*(1+$K10),0),0)</f>
        <v>0</v>
      </c>
      <c r="O10" s="634">
        <f>IF(O$4="yes",ROUND(N$10*(1+$K10),0),0)</f>
        <v>0</v>
      </c>
      <c r="P10" s="634">
        <f>IF(P$4="yes",ROUND(O$10*(1+$K10),0),0)</f>
        <v>0</v>
      </c>
      <c r="R10" s="637"/>
    </row>
    <row r="11" spans="1:29" s="616" customFormat="1" ht="18.75" customHeight="1" x14ac:dyDescent="0.2">
      <c r="A11" s="639"/>
      <c r="B11" s="640"/>
      <c r="C11" s="628"/>
      <c r="D11" s="666"/>
      <c r="E11" s="629"/>
      <c r="F11" s="630">
        <f t="shared" si="3"/>
        <v>0</v>
      </c>
      <c r="G11" s="631"/>
      <c r="H11" s="632">
        <f t="shared" si="0"/>
        <v>0</v>
      </c>
      <c r="I11" s="633"/>
      <c r="J11" s="634">
        <f t="shared" si="1"/>
        <v>0</v>
      </c>
      <c r="K11" s="635">
        <v>0.03</v>
      </c>
      <c r="L11" s="636">
        <f t="shared" si="2"/>
        <v>0</v>
      </c>
      <c r="M11" s="634">
        <f>IF(M$4="yes",ROUND(L$11*(1+$K11),0),0)</f>
        <v>0</v>
      </c>
      <c r="N11" s="634">
        <f>IF(N$4="yes",ROUND(M$11*(1+$K11),0),0)</f>
        <v>0</v>
      </c>
      <c r="O11" s="634">
        <f>IF(O$4="yes",ROUND(N$11*(1+$K11),0),0)</f>
        <v>0</v>
      </c>
      <c r="P11" s="634">
        <f>IF(P$4="yes",ROUND(O$11*(1+$K11),0),0)</f>
        <v>0</v>
      </c>
    </row>
    <row r="12" spans="1:29" s="616" customFormat="1" ht="18.75" customHeight="1" x14ac:dyDescent="0.25">
      <c r="A12" s="639"/>
      <c r="B12" s="640"/>
      <c r="C12" s="628"/>
      <c r="D12" s="666"/>
      <c r="E12" s="629"/>
      <c r="F12" s="630">
        <f t="shared" si="3"/>
        <v>0</v>
      </c>
      <c r="G12" s="631"/>
      <c r="H12" s="632">
        <f t="shared" si="0"/>
        <v>0</v>
      </c>
      <c r="I12" s="633"/>
      <c r="J12" s="634">
        <f t="shared" si="1"/>
        <v>0</v>
      </c>
      <c r="K12" s="635">
        <v>0.03</v>
      </c>
      <c r="L12" s="636">
        <f t="shared" si="2"/>
        <v>0</v>
      </c>
      <c r="M12" s="634">
        <f>IF(M$4="yes",ROUND(L$12*(1+$K12),0),0)</f>
        <v>0</v>
      </c>
      <c r="N12" s="634">
        <f>IF(N$4="yes",ROUND(M$12*(1+$K12),0),0)</f>
        <v>0</v>
      </c>
      <c r="O12" s="634">
        <f>IF(O$4="yes",ROUND(N$12*(1+$K12),0),0)</f>
        <v>0</v>
      </c>
      <c r="P12" s="634">
        <f>IF(P$4="yes",ROUND(O$12*(1+$K12),0),0)</f>
        <v>0</v>
      </c>
      <c r="Q12" s="495"/>
    </row>
    <row r="13" spans="1:29" s="616" customFormat="1" ht="18.75" customHeight="1" x14ac:dyDescent="0.25">
      <c r="A13" s="639"/>
      <c r="B13" s="640"/>
      <c r="C13" s="628"/>
      <c r="D13" s="666"/>
      <c r="E13" s="629"/>
      <c r="F13" s="630">
        <f t="shared" si="3"/>
        <v>0</v>
      </c>
      <c r="G13" s="631"/>
      <c r="H13" s="632">
        <f t="shared" si="0"/>
        <v>0</v>
      </c>
      <c r="I13" s="633"/>
      <c r="J13" s="634">
        <f t="shared" si="1"/>
        <v>0</v>
      </c>
      <c r="K13" s="635">
        <v>0.03</v>
      </c>
      <c r="L13" s="636">
        <f t="shared" si="2"/>
        <v>0</v>
      </c>
      <c r="M13" s="634">
        <f>IF(M$4="yes",ROUND(L$13*(1+$K13),0),0)</f>
        <v>0</v>
      </c>
      <c r="N13" s="634">
        <f>IF(N$4="yes",ROUND(M$13*(1+$K13),0),0)</f>
        <v>0</v>
      </c>
      <c r="O13" s="634">
        <f>IF(O$4="yes",ROUND(N$13*(1+$K13),0),0)</f>
        <v>0</v>
      </c>
      <c r="P13" s="634">
        <f>IF(P$4="yes",ROUND(O$13*(1+$K13),0),0)</f>
        <v>0</v>
      </c>
      <c r="R13" s="495"/>
    </row>
    <row r="14" spans="1:29" s="616" customFormat="1" ht="14.25" customHeight="1" x14ac:dyDescent="0.2">
      <c r="A14" s="639"/>
      <c r="B14" s="1141" t="s">
        <v>576</v>
      </c>
      <c r="C14" s="1142"/>
      <c r="D14" s="1143"/>
      <c r="E14" s="629">
        <v>1</v>
      </c>
      <c r="F14" s="630">
        <f t="shared" si="3"/>
        <v>0</v>
      </c>
      <c r="G14" s="631">
        <v>19500</v>
      </c>
      <c r="H14" s="632">
        <f>IF($G$14&gt;=$L$4,$L$4*$E$14,ROUND(($E$14*$G$14),0))</f>
        <v>19500</v>
      </c>
      <c r="I14" s="641" t="s">
        <v>577</v>
      </c>
      <c r="J14" s="634">
        <v>0</v>
      </c>
      <c r="K14" s="642" t="s">
        <v>577</v>
      </c>
      <c r="L14" s="634">
        <f>H14</f>
        <v>19500</v>
      </c>
      <c r="M14" s="644"/>
      <c r="N14" s="644"/>
      <c r="O14" s="644"/>
      <c r="P14" s="644"/>
    </row>
    <row r="15" spans="1:29" s="616" customFormat="1" ht="14.25" customHeight="1" x14ac:dyDescent="0.2">
      <c r="A15" s="639"/>
      <c r="B15" s="1141" t="s">
        <v>576</v>
      </c>
      <c r="C15" s="1142"/>
      <c r="D15" s="1143"/>
      <c r="E15" s="629"/>
      <c r="F15" s="630">
        <f t="shared" si="3"/>
        <v>0</v>
      </c>
      <c r="G15" s="631"/>
      <c r="H15" s="632">
        <f>IF($G$15&gt;=$L$4,$L$4*$E$15,ROUND(($E$15*$G$15),0))</f>
        <v>0</v>
      </c>
      <c r="I15" s="641" t="s">
        <v>577</v>
      </c>
      <c r="J15" s="634">
        <v>0</v>
      </c>
      <c r="K15" s="642" t="s">
        <v>577</v>
      </c>
      <c r="L15" s="634">
        <f>H15</f>
        <v>0</v>
      </c>
      <c r="M15" s="644"/>
      <c r="N15" s="644"/>
      <c r="O15" s="644"/>
      <c r="P15" s="644"/>
    </row>
    <row r="16" spans="1:29" s="616" customFormat="1" ht="14.25" customHeight="1" x14ac:dyDescent="0.2">
      <c r="A16" s="639"/>
      <c r="B16" s="1141" t="s">
        <v>576</v>
      </c>
      <c r="C16" s="1142"/>
      <c r="D16" s="1143"/>
      <c r="E16" s="629"/>
      <c r="F16" s="630">
        <f t="shared" si="3"/>
        <v>0</v>
      </c>
      <c r="G16" s="631"/>
      <c r="H16" s="632">
        <f>IF($G$16&gt;=$L$4,$L$4*$E$16,ROUND(($E$16*$G$16),0))</f>
        <v>0</v>
      </c>
      <c r="I16" s="641" t="s">
        <v>577</v>
      </c>
      <c r="J16" s="634">
        <v>0</v>
      </c>
      <c r="K16" s="642" t="s">
        <v>577</v>
      </c>
      <c r="L16" s="634">
        <f>H16</f>
        <v>0</v>
      </c>
      <c r="M16" s="644"/>
      <c r="N16" s="644"/>
      <c r="O16" s="644"/>
      <c r="P16" s="644"/>
    </row>
    <row r="17" spans="1:16" s="616" customFormat="1" x14ac:dyDescent="0.2">
      <c r="A17" s="1144" t="s">
        <v>578</v>
      </c>
      <c r="B17" s="1145"/>
      <c r="C17" s="1145"/>
      <c r="D17" s="1145"/>
      <c r="E17" s="1145"/>
      <c r="F17" s="1145"/>
      <c r="G17" s="1145"/>
      <c r="H17" s="1145"/>
      <c r="I17" s="1145"/>
      <c r="J17" s="1145"/>
      <c r="K17" s="1145"/>
      <c r="L17" s="643">
        <f>SUM(L$8:L$16)</f>
        <v>29408</v>
      </c>
      <c r="M17" s="643">
        <f>SUM(M$8:M$16)</f>
        <v>10205</v>
      </c>
      <c r="N17" s="643">
        <f>SUM(N$8:N$16)</f>
        <v>10511</v>
      </c>
      <c r="O17" s="643">
        <f>SUM(O$8:O$16)</f>
        <v>10826</v>
      </c>
      <c r="P17" s="643">
        <f>SUM(P$8:P$16)</f>
        <v>11151</v>
      </c>
    </row>
    <row r="18" spans="1:16" s="616" customFormat="1" x14ac:dyDescent="0.2">
      <c r="A18" s="1146" t="s">
        <v>579</v>
      </c>
      <c r="B18" s="1147"/>
      <c r="C18" s="1147"/>
      <c r="D18" s="1147"/>
      <c r="E18" s="1147"/>
      <c r="F18" s="1147"/>
      <c r="G18" s="1147"/>
      <c r="H18" s="1147"/>
      <c r="I18" s="1147"/>
      <c r="J18" s="1147"/>
      <c r="K18" s="1147"/>
      <c r="L18" s="1147"/>
      <c r="M18" s="1147"/>
      <c r="N18" s="1147"/>
      <c r="O18" s="1147"/>
      <c r="P18" s="1148"/>
    </row>
    <row r="19" spans="1:16" s="616" customFormat="1" x14ac:dyDescent="0.2">
      <c r="A19" s="1144" t="s">
        <v>580</v>
      </c>
      <c r="B19" s="1144"/>
      <c r="C19" s="1144"/>
      <c r="D19" s="1144"/>
      <c r="E19" s="1144"/>
      <c r="F19" s="1144"/>
      <c r="G19" s="1144"/>
      <c r="H19" s="1144"/>
      <c r="I19" s="1144"/>
      <c r="J19" s="1144"/>
      <c r="K19" s="1144"/>
      <c r="L19" s="644"/>
      <c r="M19" s="634">
        <f>IF(M$4="yes",ROUND(L19*(1+$I$3),0),0)</f>
        <v>0</v>
      </c>
      <c r="N19" s="634">
        <f>IF(N$4="yes",ROUND(M19*(1+$I$3),0),0)</f>
        <v>0</v>
      </c>
      <c r="O19" s="634">
        <f>IF(O$4="yes",ROUND(N19*(1+$I$3),0),0)</f>
        <v>0</v>
      </c>
      <c r="P19" s="634">
        <f>IF(P$4="yes",ROUND(O19*(1+$I$3),0),0)</f>
        <v>0</v>
      </c>
    </row>
    <row r="20" spans="1:16" s="616" customFormat="1" ht="15" x14ac:dyDescent="0.25">
      <c r="A20" s="1149" t="s">
        <v>581</v>
      </c>
      <c r="B20" s="1150"/>
      <c r="C20" s="1150"/>
      <c r="D20" s="1150"/>
      <c r="E20" s="1150"/>
      <c r="F20" s="1150"/>
      <c r="G20" s="1150"/>
      <c r="H20" s="1150"/>
      <c r="I20" s="1150"/>
      <c r="J20" s="1150"/>
      <c r="K20" s="1150"/>
      <c r="L20" s="1150"/>
      <c r="M20" s="1150"/>
      <c r="N20" s="1150"/>
      <c r="O20" s="1150"/>
      <c r="P20" s="1150"/>
    </row>
    <row r="21" spans="1:16" s="616" customFormat="1" x14ac:dyDescent="0.2">
      <c r="A21" s="1151" t="s">
        <v>582</v>
      </c>
      <c r="B21" s="1152"/>
      <c r="C21" s="1152"/>
      <c r="D21" s="1152"/>
      <c r="E21" s="1152"/>
      <c r="F21" s="1152"/>
      <c r="G21" s="1152"/>
      <c r="H21" s="1152"/>
      <c r="I21" s="1152"/>
      <c r="J21" s="1152"/>
      <c r="K21" s="1153"/>
      <c r="L21" s="645"/>
      <c r="M21" s="646"/>
      <c r="N21" s="646"/>
      <c r="O21" s="646"/>
      <c r="P21" s="646"/>
    </row>
    <row r="22" spans="1:16" s="616" customFormat="1" x14ac:dyDescent="0.2">
      <c r="A22" s="1144" t="s">
        <v>582</v>
      </c>
      <c r="B22" s="1144"/>
      <c r="C22" s="1144"/>
      <c r="D22" s="1144"/>
      <c r="E22" s="1144"/>
      <c r="F22" s="1144"/>
      <c r="G22" s="1144"/>
      <c r="H22" s="1144"/>
      <c r="I22" s="1144"/>
      <c r="J22" s="1144"/>
      <c r="K22" s="1144"/>
      <c r="L22" s="647"/>
      <c r="M22" s="647"/>
      <c r="N22" s="647"/>
      <c r="O22" s="647"/>
      <c r="P22" s="647"/>
    </row>
    <row r="23" spans="1:16" s="616" customFormat="1" x14ac:dyDescent="0.2">
      <c r="A23" s="1144" t="s">
        <v>583</v>
      </c>
      <c r="B23" s="1144"/>
      <c r="C23" s="1144"/>
      <c r="D23" s="1144"/>
      <c r="E23" s="1144"/>
      <c r="F23" s="1144"/>
      <c r="G23" s="1144"/>
      <c r="H23" s="1144"/>
      <c r="I23" s="1144"/>
      <c r="J23" s="1144"/>
      <c r="K23" s="1144"/>
      <c r="L23" s="648">
        <f>SUM(L21:L22)</f>
        <v>0</v>
      </c>
      <c r="M23" s="648">
        <f>SUM(M21:M22)</f>
        <v>0</v>
      </c>
      <c r="N23" s="648">
        <f>SUM(N21:N22)</f>
        <v>0</v>
      </c>
      <c r="O23" s="648">
        <f>SUM(O21:O22)</f>
        <v>0</v>
      </c>
      <c r="P23" s="648">
        <f>SUM(P21:P22)</f>
        <v>0</v>
      </c>
    </row>
    <row r="24" spans="1:16" s="616" customFormat="1" x14ac:dyDescent="0.2">
      <c r="A24" s="1149" t="s">
        <v>584</v>
      </c>
      <c r="B24" s="1154"/>
      <c r="C24" s="1154"/>
      <c r="D24" s="1154"/>
      <c r="E24" s="1154"/>
      <c r="F24" s="1154"/>
      <c r="G24" s="1154"/>
      <c r="H24" s="1154"/>
      <c r="I24" s="1154"/>
      <c r="J24" s="1154"/>
      <c r="K24" s="1154"/>
      <c r="L24" s="1154"/>
      <c r="M24" s="1154"/>
      <c r="N24" s="1154"/>
      <c r="O24" s="1154"/>
      <c r="P24" s="1154"/>
    </row>
    <row r="25" spans="1:16" s="616" customFormat="1" x14ac:dyDescent="0.2">
      <c r="A25" s="1135" t="s">
        <v>585</v>
      </c>
      <c r="B25" s="1138" t="s">
        <v>586</v>
      </c>
      <c r="C25" s="1139"/>
      <c r="D25" s="1139"/>
      <c r="E25" s="1139"/>
      <c r="F25" s="1139"/>
      <c r="G25" s="1139"/>
      <c r="H25" s="1139"/>
      <c r="I25" s="1139"/>
      <c r="J25" s="1139"/>
      <c r="K25" s="1140"/>
      <c r="L25" s="649"/>
      <c r="M25" s="649"/>
      <c r="N25" s="649"/>
      <c r="O25" s="649"/>
      <c r="P25" s="649"/>
    </row>
    <row r="26" spans="1:16" s="616" customFormat="1" x14ac:dyDescent="0.2">
      <c r="A26" s="1136"/>
      <c r="B26" s="1138" t="s">
        <v>587</v>
      </c>
      <c r="C26" s="1139"/>
      <c r="D26" s="1139"/>
      <c r="E26" s="1139"/>
      <c r="F26" s="1139"/>
      <c r="G26" s="1139"/>
      <c r="H26" s="1139"/>
      <c r="I26" s="1139"/>
      <c r="J26" s="1139"/>
      <c r="K26" s="1140"/>
      <c r="L26" s="649"/>
      <c r="M26" s="649"/>
      <c r="N26" s="649"/>
      <c r="O26" s="649"/>
      <c r="P26" s="649"/>
    </row>
    <row r="27" spans="1:16" s="616" customFormat="1" x14ac:dyDescent="0.2">
      <c r="A27" s="1137"/>
      <c r="B27" s="1138" t="s">
        <v>588</v>
      </c>
      <c r="C27" s="1139"/>
      <c r="D27" s="1139"/>
      <c r="E27" s="1139"/>
      <c r="F27" s="1139"/>
      <c r="G27" s="1139"/>
      <c r="H27" s="1139"/>
      <c r="I27" s="1139"/>
      <c r="J27" s="1139"/>
      <c r="K27" s="1140"/>
      <c r="L27" s="649"/>
      <c r="M27" s="649"/>
      <c r="N27" s="649"/>
      <c r="O27" s="649"/>
      <c r="P27" s="649"/>
    </row>
    <row r="28" spans="1:16" s="616" customFormat="1" x14ac:dyDescent="0.2">
      <c r="A28" s="1135" t="s">
        <v>589</v>
      </c>
      <c r="B28" s="1138" t="s">
        <v>590</v>
      </c>
      <c r="C28" s="1139"/>
      <c r="D28" s="1139"/>
      <c r="E28" s="1139"/>
      <c r="F28" s="1139"/>
      <c r="G28" s="1139"/>
      <c r="H28" s="1139"/>
      <c r="I28" s="1139"/>
      <c r="J28" s="1139"/>
      <c r="K28" s="1140"/>
      <c r="L28" s="649"/>
      <c r="M28" s="634">
        <f>IF(M$4="yes",ROUND(L28*(1+$I$3),0),0)</f>
        <v>0</v>
      </c>
      <c r="N28" s="634">
        <f>IF(N$4="yes",ROUND(M28*(1+$I$3),0),0)</f>
        <v>0</v>
      </c>
      <c r="O28" s="634">
        <f>IF(O$4="yes",ROUND(N28*(1+$I$3),0),0)</f>
        <v>0</v>
      </c>
      <c r="P28" s="634">
        <f>IF(P$4="yes",ROUND(O28*(1+$I$3),0),0)</f>
        <v>0</v>
      </c>
    </row>
    <row r="29" spans="1:16" s="616" customFormat="1" x14ac:dyDescent="0.2">
      <c r="A29" s="1136"/>
      <c r="B29" s="1138" t="s">
        <v>591</v>
      </c>
      <c r="C29" s="1139"/>
      <c r="D29" s="1139"/>
      <c r="E29" s="1139"/>
      <c r="F29" s="1139"/>
      <c r="G29" s="1139"/>
      <c r="H29" s="1139"/>
      <c r="I29" s="1139"/>
      <c r="J29" s="1139"/>
      <c r="K29" s="1140"/>
      <c r="L29" s="649"/>
      <c r="M29" s="634">
        <f>IF(M$4="yes",ROUND(L29*(1+$I$3),0),0)</f>
        <v>0</v>
      </c>
      <c r="N29" s="634">
        <f t="shared" ref="N29:P33" si="4">IF(N$4="yes",ROUND(M29*(1+$I$3),0),0)</f>
        <v>0</v>
      </c>
      <c r="O29" s="634">
        <f t="shared" si="4"/>
        <v>0</v>
      </c>
      <c r="P29" s="634">
        <f t="shared" si="4"/>
        <v>0</v>
      </c>
    </row>
    <row r="30" spans="1:16" s="616" customFormat="1" x14ac:dyDescent="0.2">
      <c r="A30" s="1136"/>
      <c r="B30" s="1138" t="s">
        <v>592</v>
      </c>
      <c r="C30" s="1139"/>
      <c r="D30" s="1139"/>
      <c r="E30" s="1139"/>
      <c r="F30" s="1139"/>
      <c r="G30" s="1139"/>
      <c r="H30" s="1139"/>
      <c r="I30" s="1139"/>
      <c r="J30" s="1139"/>
      <c r="K30" s="1140"/>
      <c r="L30" s="649"/>
      <c r="M30" s="634">
        <f>IF(M$4="yes",ROUND(L30*(1+$I$3),0),0)</f>
        <v>0</v>
      </c>
      <c r="N30" s="634">
        <f t="shared" si="4"/>
        <v>0</v>
      </c>
      <c r="O30" s="634">
        <f t="shared" si="4"/>
        <v>0</v>
      </c>
      <c r="P30" s="634">
        <f t="shared" si="4"/>
        <v>0</v>
      </c>
    </row>
    <row r="31" spans="1:16" s="616" customFormat="1" x14ac:dyDescent="0.2">
      <c r="A31" s="1136"/>
      <c r="B31" s="1138" t="s">
        <v>593</v>
      </c>
      <c r="C31" s="1139"/>
      <c r="D31" s="1139"/>
      <c r="E31" s="1139"/>
      <c r="F31" s="1139"/>
      <c r="G31" s="1139"/>
      <c r="H31" s="1139"/>
      <c r="I31" s="1139"/>
      <c r="J31" s="1139"/>
      <c r="K31" s="1140"/>
      <c r="L31" s="649"/>
      <c r="M31" s="634">
        <f>IF(M$4="yes",ROUND(L31*(1+$I$3),0),0)</f>
        <v>0</v>
      </c>
      <c r="N31" s="634">
        <f t="shared" si="4"/>
        <v>0</v>
      </c>
      <c r="O31" s="634">
        <f t="shared" si="4"/>
        <v>0</v>
      </c>
      <c r="P31" s="634">
        <f t="shared" si="4"/>
        <v>0</v>
      </c>
    </row>
    <row r="32" spans="1:16" s="616" customFormat="1" x14ac:dyDescent="0.2">
      <c r="A32" s="1136"/>
      <c r="B32" s="1138" t="s">
        <v>594</v>
      </c>
      <c r="C32" s="1139"/>
      <c r="D32" s="1139"/>
      <c r="E32" s="1139"/>
      <c r="F32" s="1139"/>
      <c r="G32" s="1139"/>
      <c r="H32" s="1139"/>
      <c r="I32" s="1139"/>
      <c r="J32" s="1139"/>
      <c r="K32" s="1140"/>
      <c r="L32" s="649"/>
      <c r="M32" s="634">
        <f>IF(M$4="yes",ROUND(L32*(1+$I$3),0),0)</f>
        <v>0</v>
      </c>
      <c r="N32" s="634">
        <f t="shared" si="4"/>
        <v>0</v>
      </c>
      <c r="O32" s="634">
        <f t="shared" si="4"/>
        <v>0</v>
      </c>
      <c r="P32" s="634">
        <f t="shared" si="4"/>
        <v>0</v>
      </c>
    </row>
    <row r="33" spans="1:16" s="616" customFormat="1" x14ac:dyDescent="0.2">
      <c r="A33" s="1137"/>
      <c r="B33" s="1138" t="s">
        <v>595</v>
      </c>
      <c r="C33" s="1139"/>
      <c r="D33" s="1139"/>
      <c r="E33" s="1139"/>
      <c r="F33" s="1139"/>
      <c r="G33" s="1139"/>
      <c r="H33" s="1139"/>
      <c r="I33" s="1139"/>
      <c r="J33" s="1139"/>
      <c r="K33" s="1140"/>
      <c r="L33" s="649"/>
      <c r="M33" s="634">
        <f>IF(M$4="yes",ROUND(L33*(1+$I$3),0),0)</f>
        <v>0</v>
      </c>
      <c r="N33" s="634">
        <f t="shared" si="4"/>
        <v>0</v>
      </c>
      <c r="O33" s="634">
        <f t="shared" si="4"/>
        <v>0</v>
      </c>
      <c r="P33" s="634">
        <f t="shared" si="4"/>
        <v>0</v>
      </c>
    </row>
    <row r="34" spans="1:16" s="616" customFormat="1" x14ac:dyDescent="0.2">
      <c r="A34" s="1144" t="s">
        <v>596</v>
      </c>
      <c r="B34" s="1144"/>
      <c r="C34" s="1144"/>
      <c r="D34" s="1144"/>
      <c r="E34" s="1144"/>
      <c r="F34" s="1144"/>
      <c r="G34" s="1144"/>
      <c r="H34" s="1144"/>
      <c r="I34" s="1144"/>
      <c r="J34" s="1144"/>
      <c r="K34" s="1144"/>
      <c r="L34" s="634">
        <f>SUM(L25:L33)</f>
        <v>0</v>
      </c>
      <c r="M34" s="634">
        <f>SUM(M25:M33)</f>
        <v>0</v>
      </c>
      <c r="N34" s="634">
        <f>SUM(N25:N33)</f>
        <v>0</v>
      </c>
      <c r="O34" s="634">
        <f>SUM(O25:O33)</f>
        <v>0</v>
      </c>
      <c r="P34" s="634">
        <f>SUM(P25:P33)</f>
        <v>0</v>
      </c>
    </row>
    <row r="35" spans="1:16" s="616" customFormat="1" x14ac:dyDescent="0.2">
      <c r="A35" s="1149" t="s">
        <v>597</v>
      </c>
      <c r="B35" s="1155"/>
      <c r="C35" s="1155"/>
      <c r="D35" s="1155"/>
      <c r="E35" s="1155"/>
      <c r="F35" s="1155"/>
      <c r="G35" s="1155"/>
      <c r="H35" s="1155"/>
      <c r="I35" s="1155"/>
      <c r="J35" s="1155"/>
      <c r="K35" s="1155"/>
      <c r="L35" s="1155"/>
      <c r="M35" s="1155"/>
      <c r="N35" s="1155"/>
      <c r="O35" s="1155"/>
      <c r="P35" s="1155"/>
    </row>
    <row r="36" spans="1:16" s="616" customFormat="1" x14ac:dyDescent="0.2">
      <c r="A36" s="1144" t="s">
        <v>598</v>
      </c>
      <c r="B36" s="1144"/>
      <c r="C36" s="1144"/>
      <c r="D36" s="1144"/>
      <c r="E36" s="1144"/>
      <c r="F36" s="1144"/>
      <c r="G36" s="1144"/>
      <c r="H36" s="1144"/>
      <c r="I36" s="1144"/>
      <c r="J36" s="1144"/>
      <c r="K36" s="1144"/>
      <c r="L36" s="644"/>
      <c r="M36" s="634">
        <f>IF(M$4="yes",ROUND(L36*(1+$I$3),0),0)</f>
        <v>0</v>
      </c>
      <c r="N36" s="634">
        <f>IF(N$4="yes",ROUND(M36*(1+$I$3),0),0)</f>
        <v>0</v>
      </c>
      <c r="O36" s="634">
        <f>IF(O$4="yes",ROUND(N36*(1+$I$3),0),0)</f>
        <v>0</v>
      </c>
      <c r="P36" s="634">
        <f>IF(P$4="yes",ROUND(O36*(1+$I$3),0),0)</f>
        <v>0</v>
      </c>
    </row>
    <row r="37" spans="1:16" s="616" customFormat="1" x14ac:dyDescent="0.2">
      <c r="A37" s="1149" t="s">
        <v>599</v>
      </c>
      <c r="B37" s="1156"/>
      <c r="C37" s="1156"/>
      <c r="D37" s="1156"/>
      <c r="E37" s="1156"/>
      <c r="F37" s="1156"/>
      <c r="G37" s="1156"/>
      <c r="H37" s="1156"/>
      <c r="I37" s="1156"/>
      <c r="J37" s="1156"/>
      <c r="K37" s="1156"/>
      <c r="L37" s="1156"/>
      <c r="M37" s="1156"/>
      <c r="N37" s="1156"/>
      <c r="O37" s="1156"/>
      <c r="P37" s="1156"/>
    </row>
    <row r="38" spans="1:16" s="616" customFormat="1" x14ac:dyDescent="0.2">
      <c r="A38" s="1151" t="s">
        <v>600</v>
      </c>
      <c r="B38" s="1152"/>
      <c r="C38" s="1152"/>
      <c r="D38" s="1152"/>
      <c r="E38" s="1152"/>
      <c r="F38" s="1152"/>
      <c r="G38" s="1152"/>
      <c r="H38" s="1152"/>
      <c r="I38" s="1152"/>
      <c r="J38" s="1152"/>
      <c r="K38" s="1153"/>
      <c r="L38" s="647"/>
      <c r="M38" s="648">
        <f t="shared" ref="M38:P39" si="5">IF(M$4="yes",ROUND(L38*(1+$I$3),0),0)</f>
        <v>0</v>
      </c>
      <c r="N38" s="648">
        <f t="shared" si="5"/>
        <v>0</v>
      </c>
      <c r="O38" s="648">
        <f t="shared" si="5"/>
        <v>0</v>
      </c>
      <c r="P38" s="648">
        <f t="shared" si="5"/>
        <v>0</v>
      </c>
    </row>
    <row r="39" spans="1:16" s="616" customFormat="1" x14ac:dyDescent="0.2">
      <c r="A39" s="1151" t="s">
        <v>601</v>
      </c>
      <c r="B39" s="1152"/>
      <c r="C39" s="1152"/>
      <c r="D39" s="1152"/>
      <c r="E39" s="1152"/>
      <c r="F39" s="1152"/>
      <c r="G39" s="1152"/>
      <c r="H39" s="1152"/>
      <c r="I39" s="1152"/>
      <c r="J39" s="1152"/>
      <c r="K39" s="1153"/>
      <c r="L39" s="647"/>
      <c r="M39" s="648">
        <f t="shared" si="5"/>
        <v>0</v>
      </c>
      <c r="N39" s="648">
        <f t="shared" si="5"/>
        <v>0</v>
      </c>
      <c r="O39" s="648">
        <f t="shared" si="5"/>
        <v>0</v>
      </c>
      <c r="P39" s="648">
        <f t="shared" si="5"/>
        <v>0</v>
      </c>
    </row>
    <row r="40" spans="1:16" s="616" customFormat="1" x14ac:dyDescent="0.2">
      <c r="A40" s="1149" t="s">
        <v>602</v>
      </c>
      <c r="B40" s="1156"/>
      <c r="C40" s="1156"/>
      <c r="D40" s="1156"/>
      <c r="E40" s="1156"/>
      <c r="F40" s="1156"/>
      <c r="G40" s="1156"/>
      <c r="H40" s="1156"/>
      <c r="I40" s="1156"/>
      <c r="J40" s="1156"/>
      <c r="K40" s="1156"/>
      <c r="L40" s="1156"/>
      <c r="M40" s="1156"/>
      <c r="N40" s="1156"/>
      <c r="O40" s="1156"/>
      <c r="P40" s="1156"/>
    </row>
    <row r="41" spans="1:16" s="616" customFormat="1" x14ac:dyDescent="0.2">
      <c r="A41" s="1151" t="s">
        <v>603</v>
      </c>
      <c r="B41" s="1152"/>
      <c r="C41" s="1152"/>
      <c r="D41" s="1152"/>
      <c r="E41" s="1152"/>
      <c r="F41" s="1152"/>
      <c r="G41" s="1152"/>
      <c r="H41" s="1152"/>
      <c r="I41" s="1152"/>
      <c r="J41" s="1152"/>
      <c r="K41" s="1153"/>
      <c r="L41" s="647"/>
      <c r="M41" s="648">
        <f>IF(M$4="yes",ROUND(L41*(1+$I$3),0),0)</f>
        <v>0</v>
      </c>
      <c r="N41" s="648">
        <f>IF(N$4="yes",ROUND(M41*(1+$I$3),0),0)</f>
        <v>0</v>
      </c>
      <c r="O41" s="648">
        <f>IF(O$4="yes",ROUND(N41*(1+$I$3),0),0)</f>
        <v>0</v>
      </c>
      <c r="P41" s="648">
        <f>IF(P$4="yes",ROUND(O41*(1+$I$3),0),0)</f>
        <v>0</v>
      </c>
    </row>
    <row r="42" spans="1:16" s="616" customFormat="1" x14ac:dyDescent="0.2">
      <c r="A42" s="1149" t="s">
        <v>604</v>
      </c>
      <c r="B42" s="1156"/>
      <c r="C42" s="1156"/>
      <c r="D42" s="1156"/>
      <c r="E42" s="1156"/>
      <c r="F42" s="1156"/>
      <c r="G42" s="1156"/>
      <c r="H42" s="1156"/>
      <c r="I42" s="1156"/>
      <c r="J42" s="1156"/>
      <c r="K42" s="1156"/>
      <c r="L42" s="1156"/>
      <c r="M42" s="1156"/>
      <c r="N42" s="1156"/>
      <c r="O42" s="1156"/>
      <c r="P42" s="1156"/>
    </row>
    <row r="43" spans="1:16" s="616" customFormat="1" x14ac:dyDescent="0.2">
      <c r="A43" s="1157" t="s">
        <v>605</v>
      </c>
      <c r="B43" s="1151" t="s">
        <v>606</v>
      </c>
      <c r="C43" s="1158"/>
      <c r="D43" s="1158"/>
      <c r="E43" s="1158"/>
      <c r="F43" s="1158"/>
      <c r="G43" s="1158"/>
      <c r="H43" s="1158"/>
      <c r="I43" s="1158"/>
      <c r="J43" s="1158"/>
      <c r="K43" s="1159"/>
      <c r="L43" s="650"/>
      <c r="M43" s="634">
        <f>IF(M$4="yes",ROUND(L43*(1+$I$3),0),0)</f>
        <v>0</v>
      </c>
      <c r="N43" s="634">
        <f>IF(N$4="yes",ROUND(M43*(1+$I$3),0),0)</f>
        <v>0</v>
      </c>
      <c r="O43" s="634">
        <f>IF(O$4="yes",ROUND(N43*(1+$I$3),0),0)</f>
        <v>0</v>
      </c>
      <c r="P43" s="634">
        <f>IF(P$4="yes",ROUND(O43*(1+$I$3),0),0)</f>
        <v>0</v>
      </c>
    </row>
    <row r="44" spans="1:16" s="616" customFormat="1" x14ac:dyDescent="0.2">
      <c r="A44" s="1136"/>
      <c r="B44" s="1160" t="s">
        <v>607</v>
      </c>
      <c r="C44" s="1161"/>
      <c r="D44" s="1161"/>
      <c r="E44" s="1161"/>
      <c r="F44" s="1161"/>
      <c r="G44" s="1161"/>
      <c r="H44" s="1161"/>
      <c r="I44" s="1161"/>
      <c r="J44" s="1161"/>
      <c r="K44" s="1162"/>
      <c r="L44" s="647"/>
      <c r="M44" s="634">
        <f t="shared" ref="M44:P45" si="6">IF(M$4="yes",ROUND(L44*(1+$I$3),0),0)</f>
        <v>0</v>
      </c>
      <c r="N44" s="634">
        <f t="shared" si="6"/>
        <v>0</v>
      </c>
      <c r="O44" s="634">
        <f t="shared" si="6"/>
        <v>0</v>
      </c>
      <c r="P44" s="634">
        <f t="shared" si="6"/>
        <v>0</v>
      </c>
    </row>
    <row r="45" spans="1:16" s="616" customFormat="1" x14ac:dyDescent="0.2">
      <c r="A45" s="1137"/>
      <c r="B45" s="1163" t="s">
        <v>608</v>
      </c>
      <c r="C45" s="1160"/>
      <c r="D45" s="1160"/>
      <c r="E45" s="1160"/>
      <c r="F45" s="1160"/>
      <c r="G45" s="1160"/>
      <c r="H45" s="1160"/>
      <c r="I45" s="1160"/>
      <c r="J45" s="1160"/>
      <c r="K45" s="1164"/>
      <c r="L45" s="647"/>
      <c r="M45" s="634">
        <f t="shared" si="6"/>
        <v>0</v>
      </c>
      <c r="N45" s="634">
        <f t="shared" si="6"/>
        <v>0</v>
      </c>
      <c r="O45" s="634">
        <f t="shared" si="6"/>
        <v>0</v>
      </c>
      <c r="P45" s="634">
        <f t="shared" si="6"/>
        <v>0</v>
      </c>
    </row>
    <row r="46" spans="1:16" s="616" customFormat="1" ht="15" x14ac:dyDescent="0.25">
      <c r="A46" s="1165" t="s">
        <v>609</v>
      </c>
      <c r="B46" s="1166"/>
      <c r="C46" s="1166"/>
      <c r="D46" s="1166"/>
      <c r="E46" s="1166"/>
      <c r="F46" s="1166"/>
      <c r="G46" s="1166"/>
      <c r="H46" s="1166"/>
      <c r="I46" s="1166"/>
      <c r="J46" s="1166"/>
      <c r="K46" s="1167"/>
      <c r="L46" s="647">
        <f>SUM(L43:L45)</f>
        <v>0</v>
      </c>
      <c r="M46" s="647">
        <f>SUM(M43:M45)</f>
        <v>0</v>
      </c>
      <c r="N46" s="647">
        <f>SUM(N43:N45)</f>
        <v>0</v>
      </c>
      <c r="O46" s="647">
        <f>SUM(O43:O45)</f>
        <v>0</v>
      </c>
      <c r="P46" s="647">
        <f>SUM(P43:P45)</f>
        <v>0</v>
      </c>
    </row>
    <row r="47" spans="1:16" s="616" customFormat="1" x14ac:dyDescent="0.2">
      <c r="A47" s="1149" t="s">
        <v>610</v>
      </c>
      <c r="B47" s="1156"/>
      <c r="C47" s="1156"/>
      <c r="D47" s="1156"/>
      <c r="E47" s="1156"/>
      <c r="F47" s="1156"/>
      <c r="G47" s="1156"/>
      <c r="H47" s="1156"/>
      <c r="I47" s="1156"/>
      <c r="J47" s="1156"/>
      <c r="K47" s="1156"/>
      <c r="L47" s="1156"/>
      <c r="M47" s="1156"/>
      <c r="N47" s="1156"/>
      <c r="O47" s="1156"/>
      <c r="P47" s="1156"/>
    </row>
    <row r="48" spans="1:16" s="616" customFormat="1" x14ac:dyDescent="0.2">
      <c r="A48" s="1138" t="s">
        <v>611</v>
      </c>
      <c r="B48" s="1168"/>
      <c r="C48" s="1168"/>
      <c r="D48" s="1168"/>
      <c r="E48" s="1168"/>
      <c r="F48" s="1168"/>
      <c r="G48" s="1139"/>
      <c r="H48" s="1139"/>
      <c r="I48" s="1139"/>
      <c r="J48" s="1139"/>
      <c r="K48" s="1140"/>
      <c r="L48" s="647"/>
      <c r="M48" s="634">
        <f t="shared" ref="M48:P51" si="7">IF(L$4="yes",ROUND(L48*(1+$I$3),0),0)</f>
        <v>0</v>
      </c>
      <c r="N48" s="634">
        <f t="shared" si="7"/>
        <v>0</v>
      </c>
      <c r="O48" s="634">
        <f t="shared" si="7"/>
        <v>0</v>
      </c>
      <c r="P48" s="634">
        <f t="shared" si="7"/>
        <v>0</v>
      </c>
    </row>
    <row r="49" spans="1:18" s="616" customFormat="1" x14ac:dyDescent="0.2">
      <c r="A49" s="1138" t="s">
        <v>612</v>
      </c>
      <c r="B49" s="1168"/>
      <c r="C49" s="1168"/>
      <c r="D49" s="1168"/>
      <c r="E49" s="1168"/>
      <c r="F49" s="1168"/>
      <c r="G49" s="1139"/>
      <c r="H49" s="1139"/>
      <c r="I49" s="1139"/>
      <c r="J49" s="1139"/>
      <c r="K49" s="1140"/>
      <c r="L49" s="647"/>
      <c r="M49" s="634">
        <f t="shared" si="7"/>
        <v>0</v>
      </c>
      <c r="N49" s="634">
        <f t="shared" si="7"/>
        <v>0</v>
      </c>
      <c r="O49" s="634">
        <f t="shared" si="7"/>
        <v>0</v>
      </c>
      <c r="P49" s="634">
        <f t="shared" si="7"/>
        <v>0</v>
      </c>
    </row>
    <row r="50" spans="1:18" s="616" customFormat="1" x14ac:dyDescent="0.2">
      <c r="A50" s="1138" t="s">
        <v>613</v>
      </c>
      <c r="B50" s="1168"/>
      <c r="C50" s="1168"/>
      <c r="D50" s="1168"/>
      <c r="E50" s="1168"/>
      <c r="F50" s="1168"/>
      <c r="G50" s="1139"/>
      <c r="H50" s="1139"/>
      <c r="I50" s="1139"/>
      <c r="J50" s="1139"/>
      <c r="K50" s="1140"/>
      <c r="L50" s="647"/>
      <c r="M50" s="634">
        <f t="shared" si="7"/>
        <v>0</v>
      </c>
      <c r="N50" s="634">
        <f t="shared" si="7"/>
        <v>0</v>
      </c>
      <c r="O50" s="634">
        <f t="shared" si="7"/>
        <v>0</v>
      </c>
      <c r="P50" s="634">
        <f t="shared" si="7"/>
        <v>0</v>
      </c>
    </row>
    <row r="51" spans="1:18" s="616" customFormat="1" x14ac:dyDescent="0.2">
      <c r="A51" s="1138" t="s">
        <v>614</v>
      </c>
      <c r="B51" s="1168"/>
      <c r="C51" s="1168"/>
      <c r="D51" s="1168"/>
      <c r="E51" s="1168"/>
      <c r="F51" s="1168"/>
      <c r="G51" s="1139"/>
      <c r="H51" s="1139"/>
      <c r="I51" s="1139"/>
      <c r="J51" s="1139"/>
      <c r="K51" s="1140"/>
      <c r="L51" s="647"/>
      <c r="M51" s="634">
        <f t="shared" si="7"/>
        <v>0</v>
      </c>
      <c r="N51" s="634">
        <f t="shared" si="7"/>
        <v>0</v>
      </c>
      <c r="O51" s="634">
        <f t="shared" si="7"/>
        <v>0</v>
      </c>
      <c r="P51" s="634">
        <f t="shared" si="7"/>
        <v>0</v>
      </c>
    </row>
    <row r="52" spans="1:18" s="616" customFormat="1" x14ac:dyDescent="0.2">
      <c r="A52" s="1135" t="s">
        <v>615</v>
      </c>
      <c r="B52" s="1163" t="s">
        <v>616</v>
      </c>
      <c r="C52" s="1161"/>
      <c r="D52" s="1161"/>
      <c r="E52" s="1161"/>
      <c r="F52" s="1161"/>
      <c r="G52" s="1161"/>
      <c r="H52" s="1161"/>
      <c r="I52" s="1161"/>
      <c r="J52" s="1161"/>
      <c r="K52" s="1162"/>
      <c r="L52" s="651">
        <f>IF($H$14&gt;0,ROUND(9600*$E$14,0),0)</f>
        <v>9600</v>
      </c>
      <c r="M52" s="651">
        <f t="shared" ref="M52:P54" si="8">IF(M$4="yes",$L52,0)</f>
        <v>9600</v>
      </c>
      <c r="N52" s="651">
        <f>IF(N$4="yes",$L52,0)</f>
        <v>9600</v>
      </c>
      <c r="O52" s="651">
        <f>IF(O$4="yes",$L52,0)</f>
        <v>9600</v>
      </c>
      <c r="P52" s="651">
        <f>IF(P$4="yes",$L52,0)</f>
        <v>9600</v>
      </c>
    </row>
    <row r="53" spans="1:18" s="616" customFormat="1" x14ac:dyDescent="0.2">
      <c r="A53" s="1136"/>
      <c r="B53" s="1163" t="s">
        <v>617</v>
      </c>
      <c r="C53" s="1161"/>
      <c r="D53" s="1161"/>
      <c r="E53" s="1161"/>
      <c r="F53" s="1161"/>
      <c r="G53" s="1161"/>
      <c r="H53" s="1161"/>
      <c r="I53" s="1161"/>
      <c r="J53" s="1161"/>
      <c r="K53" s="1162"/>
      <c r="L53" s="651">
        <f>IF($H$15&gt;0,ROUND(9600*$E$15,0),0)</f>
        <v>0</v>
      </c>
      <c r="M53" s="651">
        <f t="shared" si="8"/>
        <v>0</v>
      </c>
      <c r="N53" s="651">
        <f t="shared" si="8"/>
        <v>0</v>
      </c>
      <c r="O53" s="651">
        <f t="shared" si="8"/>
        <v>0</v>
      </c>
      <c r="P53" s="651">
        <f t="shared" si="8"/>
        <v>0</v>
      </c>
    </row>
    <row r="54" spans="1:18" s="616" customFormat="1" x14ac:dyDescent="0.2">
      <c r="A54" s="1137"/>
      <c r="B54" s="1163" t="s">
        <v>618</v>
      </c>
      <c r="C54" s="1161"/>
      <c r="D54" s="1161"/>
      <c r="E54" s="1161"/>
      <c r="F54" s="1161"/>
      <c r="G54" s="1161"/>
      <c r="H54" s="1161"/>
      <c r="I54" s="1161"/>
      <c r="J54" s="1161"/>
      <c r="K54" s="1162"/>
      <c r="L54" s="651">
        <f>IF($H$16&gt;0,ROUND(9600*$E$16,0),0)</f>
        <v>0</v>
      </c>
      <c r="M54" s="651">
        <f t="shared" si="8"/>
        <v>0</v>
      </c>
      <c r="N54" s="651">
        <f t="shared" si="8"/>
        <v>0</v>
      </c>
      <c r="O54" s="651">
        <f t="shared" si="8"/>
        <v>0</v>
      </c>
      <c r="P54" s="651">
        <f t="shared" si="8"/>
        <v>0</v>
      </c>
    </row>
    <row r="55" spans="1:18" s="616" customFormat="1" x14ac:dyDescent="0.2">
      <c r="A55" s="1144" t="s">
        <v>619</v>
      </c>
      <c r="B55" s="1144"/>
      <c r="C55" s="1144"/>
      <c r="D55" s="1144"/>
      <c r="E55" s="1144"/>
      <c r="F55" s="1144"/>
      <c r="G55" s="1144"/>
      <c r="H55" s="1144"/>
      <c r="I55" s="1144"/>
      <c r="J55" s="1144"/>
      <c r="K55" s="1144"/>
      <c r="L55" s="634">
        <f>SUM(L48:L54)</f>
        <v>9600</v>
      </c>
      <c r="M55" s="634">
        <f>SUM(M48:M54)</f>
        <v>9600</v>
      </c>
      <c r="N55" s="634">
        <f>SUM(N48:N54)</f>
        <v>9600</v>
      </c>
      <c r="O55" s="634">
        <f>SUM(O48:O54)</f>
        <v>9600</v>
      </c>
      <c r="P55" s="634">
        <f>SUM(P48:P54)</f>
        <v>9600</v>
      </c>
    </row>
    <row r="56" spans="1:18" x14ac:dyDescent="0.2">
      <c r="A56" s="1146" t="s">
        <v>620</v>
      </c>
      <c r="B56" s="1147"/>
      <c r="C56" s="1147"/>
      <c r="D56" s="1147"/>
      <c r="E56" s="1147"/>
      <c r="F56" s="1147"/>
      <c r="G56" s="1147"/>
      <c r="H56" s="1147"/>
      <c r="I56" s="1147"/>
      <c r="J56" s="1147"/>
      <c r="K56" s="1147"/>
      <c r="L56" s="1147"/>
      <c r="M56" s="1147"/>
      <c r="N56" s="1147"/>
      <c r="O56" s="1147"/>
      <c r="P56" s="1148"/>
    </row>
    <row r="57" spans="1:18" x14ac:dyDescent="0.2">
      <c r="A57" s="1144" t="s">
        <v>621</v>
      </c>
      <c r="B57" s="1144"/>
      <c r="C57" s="1144"/>
      <c r="D57" s="1144"/>
      <c r="E57" s="1144"/>
      <c r="F57" s="1144"/>
      <c r="G57" s="1144"/>
      <c r="H57" s="1144"/>
      <c r="I57" s="1144"/>
      <c r="J57" s="1144"/>
      <c r="K57" s="1144"/>
      <c r="L57" s="647"/>
      <c r="M57" s="647"/>
      <c r="N57" s="647"/>
      <c r="O57" s="647"/>
      <c r="P57" s="647"/>
    </row>
    <row r="58" spans="1:18" x14ac:dyDescent="0.2">
      <c r="A58" s="1144" t="s">
        <v>622</v>
      </c>
      <c r="B58" s="1144"/>
      <c r="C58" s="1144"/>
      <c r="D58" s="1144"/>
      <c r="E58" s="1144"/>
      <c r="F58" s="1144"/>
      <c r="G58" s="1144"/>
      <c r="H58" s="1144"/>
      <c r="I58" s="1144"/>
      <c r="J58" s="1144"/>
      <c r="K58" s="1144"/>
      <c r="L58" s="647"/>
      <c r="M58" s="647"/>
      <c r="N58" s="647"/>
      <c r="O58" s="647"/>
      <c r="P58" s="647"/>
    </row>
    <row r="59" spans="1:18" x14ac:dyDescent="0.2">
      <c r="A59" s="1144" t="s">
        <v>623</v>
      </c>
      <c r="B59" s="1144"/>
      <c r="C59" s="1144"/>
      <c r="D59" s="1144"/>
      <c r="E59" s="1144"/>
      <c r="F59" s="1144"/>
      <c r="G59" s="1144"/>
      <c r="H59" s="1144"/>
      <c r="I59" s="1144"/>
      <c r="J59" s="1144"/>
      <c r="K59" s="1144"/>
      <c r="L59" s="634">
        <f>SUM(L57:L58)</f>
        <v>0</v>
      </c>
      <c r="M59" s="634">
        <f>SUM(M57:M58)</f>
        <v>0</v>
      </c>
      <c r="N59" s="634">
        <f>SUM(N57:N58)</f>
        <v>0</v>
      </c>
      <c r="O59" s="634">
        <f>SUM(O57:O58)</f>
        <v>0</v>
      </c>
      <c r="P59" s="634">
        <f>SUM(P57:P58)</f>
        <v>0</v>
      </c>
    </row>
    <row r="60" spans="1:18" x14ac:dyDescent="0.2">
      <c r="A60" s="1170" t="s">
        <v>624</v>
      </c>
      <c r="B60" s="1171"/>
      <c r="C60" s="1171"/>
      <c r="D60" s="1171"/>
      <c r="E60" s="1171"/>
      <c r="F60" s="1171"/>
      <c r="G60" s="1171"/>
      <c r="H60" s="1171"/>
      <c r="I60" s="1171"/>
      <c r="J60" s="1171"/>
      <c r="K60" s="1172"/>
      <c r="L60" s="652">
        <f>IF(L59&gt;=25000,25000,L59)</f>
        <v>0</v>
      </c>
      <c r="M60" s="652">
        <f>IF((L59+M59)&gt;=25000,25000-L60,M59)</f>
        <v>0</v>
      </c>
      <c r="N60" s="652">
        <f>IF(($L$59+$M$59+$N$59)&gt;=25000,25000-M60-L60,N59)</f>
        <v>0</v>
      </c>
      <c r="O60" s="652">
        <f>IF(($L$59+$M$59+$N$59+$O$59)&gt;=25000,25000-N60-M60-L60,O59)</f>
        <v>0</v>
      </c>
      <c r="P60" s="652">
        <f>IF(($L$59+$M$59+$N$59+$O$59+$P$59)&gt;=25000,25000-O60-N60-M60-L60,P59)</f>
        <v>0</v>
      </c>
      <c r="Q60" s="600" t="b">
        <f>IF(SUM(L60:P60)&lt;=25000,TRUE,FALSE)</f>
        <v>1</v>
      </c>
    </row>
    <row r="61" spans="1:18" x14ac:dyDescent="0.2">
      <c r="A61" s="1170" t="s">
        <v>625</v>
      </c>
      <c r="B61" s="1171"/>
      <c r="C61" s="1171"/>
      <c r="D61" s="1171"/>
      <c r="E61" s="1171"/>
      <c r="F61" s="1171"/>
      <c r="G61" s="1171"/>
      <c r="H61" s="1171"/>
      <c r="I61" s="1171"/>
      <c r="J61" s="1171"/>
      <c r="K61" s="1172"/>
      <c r="L61" s="653">
        <f>L59-L60</f>
        <v>0</v>
      </c>
      <c r="M61" s="653">
        <f>M59-M60</f>
        <v>0</v>
      </c>
      <c r="N61" s="653">
        <f>N59-N60</f>
        <v>0</v>
      </c>
      <c r="O61" s="653">
        <f>O59-O60</f>
        <v>0</v>
      </c>
      <c r="P61" s="653">
        <f>P59-P60</f>
        <v>0</v>
      </c>
    </row>
    <row r="62" spans="1:18" ht="13.5" thickBot="1" x14ac:dyDescent="0.25">
      <c r="A62" s="1173" t="s">
        <v>626</v>
      </c>
      <c r="B62" s="1174"/>
      <c r="C62" s="1174"/>
      <c r="D62" s="1174"/>
      <c r="E62" s="1174"/>
      <c r="F62" s="1174"/>
      <c r="G62" s="1174"/>
      <c r="H62" s="1174"/>
      <c r="I62" s="1174"/>
      <c r="J62" s="1174"/>
      <c r="K62" s="1174"/>
      <c r="L62" s="1174"/>
      <c r="M62" s="1174"/>
      <c r="N62" s="1174"/>
      <c r="O62" s="1174"/>
      <c r="P62" s="1175"/>
      <c r="Q62" s="654" t="s">
        <v>346</v>
      </c>
    </row>
    <row r="63" spans="1:18" ht="13.5" thickBot="1" x14ac:dyDescent="0.25">
      <c r="A63" s="1176" t="s">
        <v>627</v>
      </c>
      <c r="B63" s="1177"/>
      <c r="C63" s="1177"/>
      <c r="D63" s="1177"/>
      <c r="E63" s="1177"/>
      <c r="F63" s="1177"/>
      <c r="G63" s="1177"/>
      <c r="H63" s="1177"/>
      <c r="I63" s="1177"/>
      <c r="J63" s="1177"/>
      <c r="K63" s="1178"/>
      <c r="L63" s="655">
        <f>L57+L55+L46+L41+L39+L38+L36+L34+L23+L19+L17</f>
        <v>39008</v>
      </c>
      <c r="M63" s="656">
        <f>M57+M55+M46+M41+M39+M38+M36+M34+M23+M19+M17</f>
        <v>19805</v>
      </c>
      <c r="N63" s="656">
        <f>N57+N55+N46+N41+N39+N38+N36+N34+N23+N19+N17</f>
        <v>20111</v>
      </c>
      <c r="O63" s="656">
        <f>O57+O55+O46+O41+O39+O38+O36+O34+O23+O19+O17</f>
        <v>20426</v>
      </c>
      <c r="P63" s="656">
        <f>P57+P55+P46+P41+P39+P38+P36+P34+P23+P19+P17</f>
        <v>20751</v>
      </c>
      <c r="Q63" s="655">
        <f>SUM(L63:P63)</f>
        <v>120101</v>
      </c>
      <c r="R63" s="657"/>
    </row>
    <row r="64" spans="1:18" x14ac:dyDescent="0.2">
      <c r="A64" s="1179" t="s">
        <v>40</v>
      </c>
      <c r="B64" s="1161"/>
      <c r="C64" s="1161"/>
      <c r="D64" s="1161"/>
      <c r="E64" s="1161"/>
      <c r="F64" s="1161"/>
      <c r="G64" s="1161"/>
      <c r="H64" s="1161"/>
      <c r="I64" s="1161"/>
      <c r="J64" s="1161"/>
      <c r="K64" s="1162"/>
      <c r="L64" s="656">
        <f>L59+L55+L46+L41+L39+L38+L36+L34+L23+L19+L17</f>
        <v>39008</v>
      </c>
      <c r="M64" s="656">
        <f>M59+M55+M46+M41+M39+M38+M36+M34+M23+M19+M17</f>
        <v>19805</v>
      </c>
      <c r="N64" s="656">
        <f>N59+N55+N46+N41+N39+N38+N36+N34+N23+N19+N17</f>
        <v>20111</v>
      </c>
      <c r="O64" s="656">
        <f>O59+O55+O46+O41+O39+O38+O36+O34+O23+O19+O17</f>
        <v>20426</v>
      </c>
      <c r="P64" s="656">
        <f>P59+P55+P46+P41+P39+P38+P36+P34+P23+P19+P17</f>
        <v>20751</v>
      </c>
      <c r="Q64" s="656">
        <f>SUM(L64:P64)</f>
        <v>120101</v>
      </c>
      <c r="R64" s="657"/>
    </row>
    <row r="65" spans="1:18" x14ac:dyDescent="0.2">
      <c r="A65" s="1180" t="s">
        <v>628</v>
      </c>
      <c r="B65" s="1181"/>
      <c r="C65" s="1181"/>
      <c r="D65" s="1181"/>
      <c r="E65" s="1181"/>
      <c r="F65" s="1181"/>
      <c r="G65" s="1181"/>
      <c r="H65" s="1181"/>
      <c r="I65" s="1181"/>
      <c r="J65" s="1181"/>
      <c r="K65" s="1182"/>
      <c r="L65" s="658">
        <f>L64-L61-L52-L53-L54-L41-L38-L39-L23</f>
        <v>29408</v>
      </c>
      <c r="M65" s="658">
        <f>M64-M61-M52-M53-M54-M41-M38-M39-M23</f>
        <v>10205</v>
      </c>
      <c r="N65" s="658">
        <f>N64-N61-N52-N53-N54-N41-N38-N39-N23</f>
        <v>10511</v>
      </c>
      <c r="O65" s="658">
        <f>O64-O61-O52-O53-O54-O41-O38-O39-O23</f>
        <v>10826</v>
      </c>
      <c r="P65" s="658">
        <f>P64-P61-P52-P53-P54-P41-P38-P39-P23</f>
        <v>11151</v>
      </c>
      <c r="Q65" s="659">
        <f>SUM(L65:P65)</f>
        <v>72101</v>
      </c>
      <c r="R65" s="660"/>
    </row>
    <row r="66" spans="1:18" ht="13.5" thickBot="1" x14ac:dyDescent="0.25">
      <c r="A66" s="1183" t="s">
        <v>25</v>
      </c>
      <c r="B66" s="1184"/>
      <c r="C66" s="1184"/>
      <c r="D66" s="1184"/>
      <c r="E66" s="1184"/>
      <c r="F66" s="1184"/>
      <c r="G66" s="1184"/>
      <c r="H66" s="1184"/>
      <c r="I66" s="1184"/>
      <c r="J66" s="1184"/>
      <c r="K66" s="1184"/>
      <c r="L66" s="658">
        <f>ROUND(0.316*L65,0)</f>
        <v>9293</v>
      </c>
      <c r="M66" s="658">
        <f>ROUND(0.535*M65,0)</f>
        <v>5460</v>
      </c>
      <c r="N66" s="658">
        <f>ROUND(0.535*N65,0)</f>
        <v>5623</v>
      </c>
      <c r="O66" s="658">
        <f>ROUND(0.535*O65,0)</f>
        <v>5792</v>
      </c>
      <c r="P66" s="658">
        <f>ROUND(0.535*P65,0)</f>
        <v>5966</v>
      </c>
      <c r="Q66" s="659">
        <f>SUM(L66:P66)</f>
        <v>32134</v>
      </c>
      <c r="R66" s="660"/>
    </row>
    <row r="67" spans="1:18" ht="13.5" thickBot="1" x14ac:dyDescent="0.25">
      <c r="A67" s="1185" t="s">
        <v>629</v>
      </c>
      <c r="B67" s="1186"/>
      <c r="C67" s="1186"/>
      <c r="D67" s="1186"/>
      <c r="E67" s="1186"/>
      <c r="F67" s="1186"/>
      <c r="G67" s="1186"/>
      <c r="H67" s="1186"/>
      <c r="I67" s="1186"/>
      <c r="J67" s="1186"/>
      <c r="K67" s="1186"/>
      <c r="L67" s="655">
        <f t="shared" ref="L67:Q67" si="9">L64+L66</f>
        <v>48301</v>
      </c>
      <c r="M67" s="656">
        <f t="shared" si="9"/>
        <v>25265</v>
      </c>
      <c r="N67" s="656">
        <f t="shared" si="9"/>
        <v>25734</v>
      </c>
      <c r="O67" s="656">
        <f t="shared" si="9"/>
        <v>26218</v>
      </c>
      <c r="P67" s="656">
        <f t="shared" si="9"/>
        <v>26717</v>
      </c>
      <c r="Q67" s="661">
        <f t="shared" si="9"/>
        <v>152235</v>
      </c>
      <c r="R67" s="662"/>
    </row>
    <row r="68" spans="1:18" s="663" customFormat="1" x14ac:dyDescent="0.2">
      <c r="A68" s="1169"/>
      <c r="B68" s="1169"/>
      <c r="C68" s="1169"/>
      <c r="D68" s="1169"/>
      <c r="E68" s="1169"/>
      <c r="F68" s="1169"/>
      <c r="G68" s="1169"/>
      <c r="H68" s="1169"/>
      <c r="I68" s="1169"/>
      <c r="J68" s="1169"/>
      <c r="K68" s="1169"/>
    </row>
    <row r="69" spans="1:18" s="663" customFormat="1" x14ac:dyDescent="0.2"/>
    <row r="70" spans="1:18" s="663" customFormat="1" x14ac:dyDescent="0.2"/>
    <row r="71" spans="1:18" s="663" customFormat="1" x14ac:dyDescent="0.2"/>
  </sheetData>
  <mergeCells count="65">
    <mergeCell ref="A68:K68"/>
    <mergeCell ref="A57:K57"/>
    <mergeCell ref="A58:K58"/>
    <mergeCell ref="A59:K59"/>
    <mergeCell ref="A60:K60"/>
    <mergeCell ref="A61:K61"/>
    <mergeCell ref="A62:P62"/>
    <mergeCell ref="A63:K63"/>
    <mergeCell ref="A64:K64"/>
    <mergeCell ref="A65:K65"/>
    <mergeCell ref="A66:K66"/>
    <mergeCell ref="A67:K67"/>
    <mergeCell ref="B54:K54"/>
    <mergeCell ref="A55:K55"/>
    <mergeCell ref="A56:P56"/>
    <mergeCell ref="A46:K46"/>
    <mergeCell ref="A47:P47"/>
    <mergeCell ref="A48:K48"/>
    <mergeCell ref="A49:K49"/>
    <mergeCell ref="A50:K50"/>
    <mergeCell ref="A52:A54"/>
    <mergeCell ref="B52:K52"/>
    <mergeCell ref="B53:K53"/>
    <mergeCell ref="A51:K51"/>
    <mergeCell ref="A40:P40"/>
    <mergeCell ref="A41:K41"/>
    <mergeCell ref="A42:P42"/>
    <mergeCell ref="A43:A45"/>
    <mergeCell ref="B43:K43"/>
    <mergeCell ref="B44:K44"/>
    <mergeCell ref="B45:K45"/>
    <mergeCell ref="A39:K39"/>
    <mergeCell ref="A28:A33"/>
    <mergeCell ref="B28:K28"/>
    <mergeCell ref="B29:K29"/>
    <mergeCell ref="B30:K30"/>
    <mergeCell ref="B31:K31"/>
    <mergeCell ref="B32:K32"/>
    <mergeCell ref="B33:K33"/>
    <mergeCell ref="A34:K34"/>
    <mergeCell ref="A35:P35"/>
    <mergeCell ref="A36:K36"/>
    <mergeCell ref="A37:P37"/>
    <mergeCell ref="A38:K38"/>
    <mergeCell ref="A25:A27"/>
    <mergeCell ref="B25:K25"/>
    <mergeCell ref="B26:K26"/>
    <mergeCell ref="B27:K27"/>
    <mergeCell ref="B14:D14"/>
    <mergeCell ref="B15:D15"/>
    <mergeCell ref="B16:D16"/>
    <mergeCell ref="A17:K17"/>
    <mergeCell ref="A18:P18"/>
    <mergeCell ref="A19:K19"/>
    <mergeCell ref="A20:P20"/>
    <mergeCell ref="A21:K21"/>
    <mergeCell ref="A22:K22"/>
    <mergeCell ref="A23:K23"/>
    <mergeCell ref="A24:P24"/>
    <mergeCell ref="L7:P7"/>
    <mergeCell ref="A1:P1"/>
    <mergeCell ref="I3:J3"/>
    <mergeCell ref="E4:H4"/>
    <mergeCell ref="I4:J4"/>
    <mergeCell ref="A6:P6"/>
  </mergeCells>
  <dataValidations xWindow="615" yWindow="521" count="8">
    <dataValidation allowBlank="1" showInputMessage="1" showErrorMessage="1" promptTitle="Fringe rate" prompt="Choose the appropriate rate:_x000a_federal = 20.3%_x000a_nonfederal = 22.6%_x000a_benefit ineligible=7.8%" sqref="I8:I13"/>
    <dataValidation allowBlank="1" showInputMessage="1" showErrorMessage="1" promptTitle="GRA Rates" prompt="GRA Salary (note future years are estimated):_x000a_7/06 - $27,462 ($24,500 stipend; $2962 insurance)_x000a_7/07 - $28,406 ($25,000; $3406)_x000a_7/08 - $29,417 ($25,500; 3917)_x000a_7/09 - $30,446 ($26,000; $4446)_x000a_7/10 - $31,512 ($26,500; $5615)_x000a_7/11 - $32,615 ($27,000; $5615)" sqref="G14:G16"/>
    <dataValidation type="list" allowBlank="1" showInputMessage="1" showErrorMessage="1" promptTitle="Fringe rate" prompt="Choose the appropriate rate:_x000a_federal=20.4%_x000a_nonfederal=22.6%_x000a_part-time=7.4%" sqref="I7">
      <formula1>$R$8:$R$10</formula1>
    </dataValidation>
    <dataValidation type="list" allowBlank="1" showInputMessage="1" promptTitle="NIH Salary Cap:" prompt="FY06 - $183,500 (effective for all new proposals)_x000a_" sqref="I4:J4">
      <formula1>$R$2</formula1>
    </dataValidation>
    <dataValidation type="list" showInputMessage="1" showErrorMessage="1" errorTitle="Try again!" error="Please enter either yes or no." promptTitle="Type of Appointment" prompt="Calendar Appt= 12 months_x000a_Academic Appt= 9 months_x000a_Summer Months= 3 months_x000a_" sqref="D8:D13">
      <formula1>$R$3:$R$5</formula1>
    </dataValidation>
    <dataValidation type="list" showInputMessage="1" showErrorMessage="1" promptTitle="NIH Salary Cap" prompt="FY 01 - $161,200 (effective as of 10/01/00)" sqref="P3">
      <formula1>$R$3:$R$4</formula1>
    </dataValidation>
    <dataValidation type="list" showInputMessage="1" showErrorMessage="1" errorTitle="Try again!" error="Please enter either yes or no." promptTitle="List on PTF attach. 1a?" prompt="Please enter yes if this individual should be listed on PTF attachment 1a; if not, please enter no._x000a_" sqref="C8:C13">
      <formula1>$R$6:$R$7</formula1>
    </dataValidation>
    <dataValidation type="list" allowBlank="1" showInputMessage="1" showErrorMessage="1" promptTitle="Fringe rate" prompt="Choose the appropriate rate:_x000a_federal=24.8%_x000a_nonfederal=26.9%_x000a_part-time=8.0%" sqref="I90:I65536 I2">
      <formula1>$R$8:$R$10</formula1>
    </dataValidation>
  </dataValidations>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27"/>
  <sheetViews>
    <sheetView workbookViewId="0">
      <selection activeCell="D6" sqref="D6"/>
    </sheetView>
  </sheetViews>
  <sheetFormatPr defaultRowHeight="15" x14ac:dyDescent="0.25"/>
  <sheetData>
    <row r="1" spans="2:17" ht="15.75" thickBot="1" x14ac:dyDescent="0.3"/>
    <row r="2" spans="2:17" ht="15.75" thickBot="1" x14ac:dyDescent="0.3">
      <c r="B2" s="1586" t="s">
        <v>363</v>
      </c>
      <c r="C2" s="1587"/>
      <c r="D2" s="1587"/>
      <c r="E2" s="1587"/>
      <c r="F2" s="1588"/>
      <c r="G2" s="1580" t="s">
        <v>364</v>
      </c>
      <c r="H2" s="1581"/>
      <c r="I2" s="1581"/>
      <c r="J2" s="1581"/>
      <c r="K2" s="1581"/>
      <c r="L2" s="1582"/>
      <c r="M2" s="1580" t="s">
        <v>365</v>
      </c>
      <c r="N2" s="1581"/>
      <c r="O2" s="1581"/>
      <c r="P2" s="1581"/>
      <c r="Q2" s="1582"/>
    </row>
    <row r="3" spans="2:17" ht="29.25" customHeight="1" thickBot="1" x14ac:dyDescent="0.3">
      <c r="B3" s="423">
        <v>151010</v>
      </c>
      <c r="C3" s="1580" t="s">
        <v>366</v>
      </c>
      <c r="D3" s="1581"/>
      <c r="E3" s="1582"/>
      <c r="F3" s="1583">
        <v>7.6499999999999999E-2</v>
      </c>
      <c r="G3" s="1585"/>
      <c r="H3" s="1595" t="s">
        <v>367</v>
      </c>
      <c r="I3" s="1596"/>
      <c r="J3" s="1597" t="s">
        <v>368</v>
      </c>
      <c r="K3" s="1598"/>
      <c r="L3" s="1597" t="s">
        <v>369</v>
      </c>
      <c r="M3" s="1598"/>
      <c r="N3" s="1597" t="s">
        <v>370</v>
      </c>
      <c r="O3" s="1599"/>
      <c r="P3" s="1598"/>
      <c r="Q3" s="424" t="s">
        <v>371</v>
      </c>
    </row>
    <row r="4" spans="2:17" ht="15.75" thickBot="1" x14ac:dyDescent="0.3">
      <c r="B4" s="423">
        <v>152020</v>
      </c>
      <c r="C4" s="1580" t="s">
        <v>372</v>
      </c>
      <c r="D4" s="1581"/>
      <c r="E4" s="1582"/>
      <c r="F4" s="1583">
        <v>0.1469</v>
      </c>
      <c r="G4" s="1585"/>
      <c r="H4" s="1580" t="s">
        <v>373</v>
      </c>
      <c r="I4" s="1582"/>
      <c r="J4" s="1580" t="s">
        <v>374</v>
      </c>
      <c r="K4" s="1582"/>
      <c r="L4" s="1580" t="s">
        <v>375</v>
      </c>
      <c r="M4" s="1582"/>
      <c r="N4" s="1580" t="s">
        <v>376</v>
      </c>
      <c r="O4" s="1581"/>
      <c r="P4" s="1582"/>
      <c r="Q4" s="425" t="s">
        <v>377</v>
      </c>
    </row>
    <row r="5" spans="2:17" ht="15.75" thickBot="1" x14ac:dyDescent="0.3">
      <c r="B5" s="1580" t="s">
        <v>378</v>
      </c>
      <c r="C5" s="1581"/>
      <c r="D5" s="1582"/>
      <c r="E5" s="1580" t="s">
        <v>378</v>
      </c>
      <c r="F5" s="1581"/>
      <c r="G5" s="1581"/>
      <c r="H5" s="1582"/>
      <c r="I5" s="1580" t="s">
        <v>378</v>
      </c>
      <c r="J5" s="1582"/>
      <c r="K5" s="1580" t="s">
        <v>378</v>
      </c>
      <c r="L5" s="1581"/>
      <c r="M5" s="1581"/>
      <c r="N5" s="1582"/>
      <c r="O5" s="1586" t="s">
        <v>360</v>
      </c>
      <c r="P5" s="1587"/>
      <c r="Q5" s="1588"/>
    </row>
    <row r="6" spans="2:17" ht="15.75" thickBot="1" x14ac:dyDescent="0.3">
      <c r="B6" s="1580" t="s">
        <v>379</v>
      </c>
      <c r="C6" s="1582"/>
      <c r="D6" s="428">
        <v>8.68</v>
      </c>
      <c r="E6" s="422"/>
      <c r="F6" s="429"/>
      <c r="G6" s="1580">
        <v>8.33</v>
      </c>
      <c r="H6" s="1581"/>
      <c r="I6" s="1582"/>
      <c r="J6" s="1580">
        <v>7.44</v>
      </c>
      <c r="K6" s="1581"/>
      <c r="L6" s="1582"/>
      <c r="M6" s="1580">
        <v>4.93</v>
      </c>
      <c r="N6" s="1581"/>
      <c r="O6" s="1582"/>
      <c r="P6" s="1580">
        <v>3.57</v>
      </c>
      <c r="Q6" s="1582"/>
    </row>
    <row r="7" spans="2:17" ht="15.75" thickBot="1" x14ac:dyDescent="0.3">
      <c r="B7" s="1580" t="s">
        <v>380</v>
      </c>
      <c r="C7" s="1582"/>
      <c r="D7" s="428">
        <v>5.4</v>
      </c>
      <c r="E7" s="422"/>
      <c r="F7" s="429"/>
      <c r="G7" s="1580">
        <v>5.3</v>
      </c>
      <c r="H7" s="1581"/>
      <c r="I7" s="1582"/>
      <c r="J7" s="1580">
        <v>5</v>
      </c>
      <c r="K7" s="1581"/>
      <c r="L7" s="1582"/>
      <c r="M7" s="1580">
        <v>4.9000000000000004</v>
      </c>
      <c r="N7" s="1581"/>
      <c r="O7" s="1582"/>
      <c r="P7" s="1580">
        <v>4.5</v>
      </c>
      <c r="Q7" s="1582"/>
    </row>
    <row r="8" spans="2:17" ht="15.75" thickBot="1" x14ac:dyDescent="0.3">
      <c r="B8" s="1580" t="s">
        <v>381</v>
      </c>
      <c r="C8" s="1582"/>
      <c r="D8" s="428">
        <v>0.44</v>
      </c>
      <c r="E8" s="422"/>
      <c r="F8" s="429"/>
      <c r="G8" s="1580">
        <v>0.44</v>
      </c>
      <c r="H8" s="1581"/>
      <c r="I8" s="1582"/>
      <c r="J8" s="1580">
        <v>0.52</v>
      </c>
      <c r="K8" s="1581"/>
      <c r="L8" s="1582"/>
      <c r="M8" s="1580">
        <v>0.52</v>
      </c>
      <c r="N8" s="1581"/>
      <c r="O8" s="1582"/>
      <c r="P8" s="1580">
        <v>0.52</v>
      </c>
      <c r="Q8" s="1582"/>
    </row>
    <row r="9" spans="2:17" ht="15.75" thickBot="1" x14ac:dyDescent="0.3">
      <c r="B9" s="1580" t="s">
        <v>382</v>
      </c>
      <c r="C9" s="1582"/>
      <c r="D9" s="428">
        <v>0.16</v>
      </c>
      <c r="E9" s="422"/>
      <c r="F9" s="429"/>
      <c r="G9" s="1580">
        <v>0.16</v>
      </c>
      <c r="H9" s="1581"/>
      <c r="I9" s="1582"/>
      <c r="J9" s="1580">
        <v>0.16</v>
      </c>
      <c r="K9" s="1581"/>
      <c r="L9" s="1582"/>
      <c r="M9" s="1580">
        <v>0.16</v>
      </c>
      <c r="N9" s="1581"/>
      <c r="O9" s="1582"/>
      <c r="P9" s="1580">
        <v>0.16</v>
      </c>
      <c r="Q9" s="1582"/>
    </row>
    <row r="10" spans="2:17" ht="24" customHeight="1" thickBot="1" x14ac:dyDescent="0.3">
      <c r="B10" s="428" t="s">
        <v>383</v>
      </c>
      <c r="C10" s="429"/>
      <c r="D10" s="428">
        <v>0.01</v>
      </c>
      <c r="E10" s="422"/>
      <c r="F10" s="429"/>
      <c r="G10" s="1580" t="s">
        <v>384</v>
      </c>
      <c r="H10" s="1581"/>
      <c r="I10" s="1582"/>
      <c r="J10" s="1580" t="s">
        <v>384</v>
      </c>
      <c r="K10" s="1581"/>
      <c r="L10" s="1582"/>
      <c r="M10" s="1580" t="s">
        <v>384</v>
      </c>
      <c r="N10" s="1581"/>
      <c r="O10" s="1582"/>
      <c r="P10" s="1580" t="s">
        <v>384</v>
      </c>
      <c r="Q10" s="1582"/>
    </row>
    <row r="11" spans="2:17" ht="15.75" thickBot="1" x14ac:dyDescent="0.3">
      <c r="B11" s="1580" t="s">
        <v>385</v>
      </c>
      <c r="C11" s="1582"/>
      <c r="D11" s="428">
        <v>14.69</v>
      </c>
      <c r="E11" s="422"/>
      <c r="F11" s="429"/>
      <c r="G11" s="1580">
        <v>14.23</v>
      </c>
      <c r="H11" s="1581"/>
      <c r="I11" s="1582"/>
      <c r="J11" s="1580">
        <v>13.12</v>
      </c>
      <c r="K11" s="1581"/>
      <c r="L11" s="1582"/>
      <c r="M11" s="1580">
        <v>10.51</v>
      </c>
      <c r="N11" s="1581"/>
      <c r="O11" s="1582"/>
      <c r="P11" s="1580">
        <v>8.75</v>
      </c>
      <c r="Q11" s="1582"/>
    </row>
    <row r="12" spans="2:17" ht="15.75" thickBot="1" x14ac:dyDescent="0.3">
      <c r="B12" s="428">
        <v>156030</v>
      </c>
      <c r="C12" s="422"/>
      <c r="D12" s="422"/>
      <c r="E12" s="422"/>
      <c r="F12" s="429"/>
      <c r="G12" s="1580" t="s">
        <v>386</v>
      </c>
      <c r="H12" s="1581"/>
      <c r="I12" s="1581"/>
      <c r="J12" s="1581"/>
      <c r="K12" s="1581"/>
      <c r="L12" s="1582"/>
      <c r="M12" s="1589">
        <v>5285</v>
      </c>
      <c r="N12" s="1590"/>
      <c r="O12" s="1590"/>
      <c r="P12" s="1590"/>
      <c r="Q12" s="1591"/>
    </row>
    <row r="13" spans="2:17" ht="15.75" thickBot="1" x14ac:dyDescent="0.3">
      <c r="B13" s="1580" t="s">
        <v>373</v>
      </c>
      <c r="C13" s="1581"/>
      <c r="D13" s="1582"/>
      <c r="E13" s="1580" t="s">
        <v>374</v>
      </c>
      <c r="F13" s="1581"/>
      <c r="G13" s="1581"/>
      <c r="H13" s="1582"/>
      <c r="I13" s="1580" t="s">
        <v>375</v>
      </c>
      <c r="J13" s="1582"/>
      <c r="K13" s="1580" t="s">
        <v>376</v>
      </c>
      <c r="L13" s="1581"/>
      <c r="M13" s="1581"/>
      <c r="N13" s="1582"/>
      <c r="O13" s="1580" t="s">
        <v>377</v>
      </c>
      <c r="P13" s="1581"/>
      <c r="Q13" s="1582"/>
    </row>
    <row r="14" spans="2:17" ht="15.75" thickBot="1" x14ac:dyDescent="0.3">
      <c r="B14" s="1580" t="s">
        <v>387</v>
      </c>
      <c r="C14" s="1582"/>
      <c r="D14" s="1592">
        <v>5285</v>
      </c>
      <c r="E14" s="1593"/>
      <c r="F14" s="1594"/>
      <c r="G14" s="1592">
        <v>5192</v>
      </c>
      <c r="H14" s="1593"/>
      <c r="I14" s="1594"/>
      <c r="J14" s="1592">
        <v>4931</v>
      </c>
      <c r="K14" s="1593"/>
      <c r="L14" s="1594"/>
      <c r="M14" s="1592">
        <v>4929</v>
      </c>
      <c r="N14" s="1593"/>
      <c r="O14" s="1594"/>
      <c r="P14" s="1592">
        <v>4527</v>
      </c>
      <c r="Q14" s="1594"/>
    </row>
    <row r="15" spans="2:17" ht="15.75" thickBot="1" x14ac:dyDescent="0.3">
      <c r="B15" s="1580" t="s">
        <v>388</v>
      </c>
      <c r="C15" s="1582"/>
      <c r="D15" s="1580">
        <v>440.42</v>
      </c>
      <c r="E15" s="1581"/>
      <c r="F15" s="1582"/>
      <c r="G15" s="1580">
        <v>432.67</v>
      </c>
      <c r="H15" s="1581"/>
      <c r="I15" s="1582"/>
      <c r="J15" s="1580">
        <v>410.92</v>
      </c>
      <c r="K15" s="1581"/>
      <c r="L15" s="1582"/>
      <c r="M15" s="1580">
        <v>410.8</v>
      </c>
      <c r="N15" s="1581"/>
      <c r="O15" s="1582"/>
      <c r="P15" s="1580">
        <v>377.22</v>
      </c>
      <c r="Q15" s="1582"/>
    </row>
    <row r="16" spans="2:17" ht="15.75" thickBot="1" x14ac:dyDescent="0.3">
      <c r="B16" s="423">
        <v>154070</v>
      </c>
      <c r="C16" s="1580" t="s">
        <v>389</v>
      </c>
      <c r="D16" s="1581"/>
      <c r="E16" s="1582"/>
      <c r="F16" s="1583">
        <v>0.1268</v>
      </c>
      <c r="G16" s="1585"/>
      <c r="H16" s="1580" t="s">
        <v>373</v>
      </c>
      <c r="I16" s="1582"/>
      <c r="J16" s="1580" t="s">
        <v>374</v>
      </c>
      <c r="K16" s="1582"/>
      <c r="L16" s="1580" t="s">
        <v>375</v>
      </c>
      <c r="M16" s="1582"/>
      <c r="N16" s="1580" t="s">
        <v>376</v>
      </c>
      <c r="O16" s="1581"/>
      <c r="P16" s="1582"/>
      <c r="Q16" s="425" t="s">
        <v>377</v>
      </c>
    </row>
    <row r="17" spans="2:17" ht="15.75" thickBot="1" x14ac:dyDescent="0.3">
      <c r="B17" s="1580" t="s">
        <v>378</v>
      </c>
      <c r="C17" s="1581"/>
      <c r="D17" s="1582"/>
      <c r="E17" s="1580" t="s">
        <v>378</v>
      </c>
      <c r="F17" s="1581"/>
      <c r="G17" s="1581"/>
      <c r="H17" s="1582"/>
      <c r="I17" s="1580" t="s">
        <v>378</v>
      </c>
      <c r="J17" s="1582"/>
      <c r="K17" s="1580" t="s">
        <v>378</v>
      </c>
      <c r="L17" s="1581"/>
      <c r="M17" s="1581"/>
      <c r="N17" s="1582"/>
      <c r="O17" s="1580" t="s">
        <v>378</v>
      </c>
      <c r="P17" s="1581"/>
      <c r="Q17" s="1582"/>
    </row>
    <row r="18" spans="2:17" ht="15.75" thickBot="1" x14ac:dyDescent="0.3">
      <c r="B18" s="1580" t="s">
        <v>379</v>
      </c>
      <c r="C18" s="1582"/>
      <c r="D18" s="1580">
        <v>6.84</v>
      </c>
      <c r="E18" s="1581"/>
      <c r="F18" s="1582"/>
      <c r="G18" s="1580">
        <v>6.84</v>
      </c>
      <c r="H18" s="1581"/>
      <c r="I18" s="1582"/>
      <c r="J18" s="1580">
        <v>6.84</v>
      </c>
      <c r="K18" s="1581"/>
      <c r="L18" s="1582"/>
      <c r="M18" s="1580">
        <v>6.84</v>
      </c>
      <c r="N18" s="1581"/>
      <c r="O18" s="1582"/>
      <c r="P18" s="1580">
        <v>6.84</v>
      </c>
      <c r="Q18" s="1582"/>
    </row>
    <row r="19" spans="2:17" ht="15.75" thickBot="1" x14ac:dyDescent="0.3">
      <c r="B19" s="1580" t="s">
        <v>380</v>
      </c>
      <c r="C19" s="1582"/>
      <c r="D19" s="1580">
        <v>5.4</v>
      </c>
      <c r="E19" s="1581"/>
      <c r="F19" s="1582"/>
      <c r="G19" s="1580">
        <v>5.3</v>
      </c>
      <c r="H19" s="1581"/>
      <c r="I19" s="1582"/>
      <c r="J19" s="1580">
        <v>5</v>
      </c>
      <c r="K19" s="1581"/>
      <c r="L19" s="1582"/>
      <c r="M19" s="1580">
        <v>4.9000000000000004</v>
      </c>
      <c r="N19" s="1581"/>
      <c r="O19" s="1582"/>
      <c r="P19" s="1580">
        <v>4.5</v>
      </c>
      <c r="Q19" s="1582"/>
    </row>
    <row r="20" spans="2:17" ht="15.75" thickBot="1" x14ac:dyDescent="0.3">
      <c r="B20" s="1580" t="s">
        <v>381</v>
      </c>
      <c r="C20" s="1582"/>
      <c r="D20" s="1580">
        <v>0.44</v>
      </c>
      <c r="E20" s="1581"/>
      <c r="F20" s="1582"/>
      <c r="G20" s="1580">
        <v>0.44</v>
      </c>
      <c r="H20" s="1581"/>
      <c r="I20" s="1582"/>
      <c r="J20" s="1580">
        <v>0.52</v>
      </c>
      <c r="K20" s="1581"/>
      <c r="L20" s="1582"/>
      <c r="M20" s="1580">
        <v>0.52</v>
      </c>
      <c r="N20" s="1581"/>
      <c r="O20" s="1582"/>
      <c r="P20" s="1580">
        <v>0.52</v>
      </c>
      <c r="Q20" s="1582"/>
    </row>
    <row r="21" spans="2:17" ht="15.75" thickBot="1" x14ac:dyDescent="0.3">
      <c r="B21" s="1580" t="s">
        <v>382</v>
      </c>
      <c r="C21" s="1582"/>
      <c r="D21" s="1586" t="s">
        <v>352</v>
      </c>
      <c r="E21" s="1587"/>
      <c r="F21" s="1588"/>
      <c r="G21" s="1586" t="s">
        <v>352</v>
      </c>
      <c r="H21" s="1587"/>
      <c r="I21" s="1588"/>
      <c r="J21" s="1586" t="s">
        <v>352</v>
      </c>
      <c r="K21" s="1587"/>
      <c r="L21" s="1588"/>
      <c r="M21" s="1586" t="s">
        <v>352</v>
      </c>
      <c r="N21" s="1587"/>
      <c r="O21" s="1588"/>
      <c r="P21" s="1586" t="s">
        <v>352</v>
      </c>
      <c r="Q21" s="1588"/>
    </row>
    <row r="22" spans="2:17" ht="15.75" thickBot="1" x14ac:dyDescent="0.3">
      <c r="B22" s="1580" t="s">
        <v>385</v>
      </c>
      <c r="C22" s="1582"/>
      <c r="D22" s="1580">
        <v>12.68</v>
      </c>
      <c r="E22" s="1581"/>
      <c r="F22" s="1582"/>
      <c r="G22" s="1580">
        <v>12.58</v>
      </c>
      <c r="H22" s="1581"/>
      <c r="I22" s="1582"/>
      <c r="J22" s="1580">
        <v>12.36</v>
      </c>
      <c r="K22" s="1581"/>
      <c r="L22" s="1582"/>
      <c r="M22" s="1580">
        <v>12.26</v>
      </c>
      <c r="N22" s="1581"/>
      <c r="O22" s="1582"/>
      <c r="P22" s="1580">
        <v>11.86</v>
      </c>
      <c r="Q22" s="1582"/>
    </row>
    <row r="23" spans="2:17" ht="36" customHeight="1" thickBot="1" x14ac:dyDescent="0.3">
      <c r="B23" s="1580">
        <v>153080</v>
      </c>
      <c r="C23" s="1581"/>
      <c r="D23" s="1581"/>
      <c r="E23" s="1582"/>
      <c r="F23" s="1580" t="s">
        <v>390</v>
      </c>
      <c r="G23" s="1581"/>
      <c r="H23" s="1581"/>
      <c r="I23" s="1582"/>
      <c r="J23" s="1583">
        <v>0.19689999999999999</v>
      </c>
      <c r="K23" s="1584"/>
      <c r="L23" s="1584"/>
      <c r="M23" s="1585"/>
      <c r="N23" s="1580" t="s">
        <v>391</v>
      </c>
      <c r="O23" s="1581"/>
      <c r="P23" s="1581"/>
      <c r="Q23" s="1582"/>
    </row>
    <row r="24" spans="2:17" ht="15.75" thickBot="1" x14ac:dyDescent="0.3">
      <c r="B24" s="1580" t="s">
        <v>392</v>
      </c>
      <c r="C24" s="1581"/>
      <c r="D24" s="1581"/>
      <c r="E24" s="1581"/>
      <c r="F24" s="1581"/>
      <c r="G24" s="1581"/>
      <c r="H24" s="1581"/>
      <c r="I24" s="1581"/>
      <c r="J24" s="1581"/>
      <c r="K24" s="1581"/>
      <c r="L24" s="1581"/>
      <c r="M24" s="1581"/>
      <c r="N24" s="1581"/>
      <c r="O24" s="1581"/>
      <c r="P24" s="1581"/>
      <c r="Q24" s="1582"/>
    </row>
    <row r="25" spans="2:17" ht="15.75" thickBot="1" x14ac:dyDescent="0.3">
      <c r="B25" s="1580" t="s">
        <v>393</v>
      </c>
      <c r="C25" s="1581"/>
      <c r="D25" s="1581"/>
      <c r="E25" s="1581"/>
      <c r="F25" s="1581"/>
      <c r="G25" s="1581"/>
      <c r="H25" s="1581"/>
      <c r="I25" s="1581"/>
      <c r="J25" s="1581"/>
      <c r="K25" s="1581"/>
      <c r="L25" s="1581"/>
      <c r="M25" s="1581"/>
      <c r="N25" s="1581"/>
      <c r="O25" s="1581"/>
      <c r="P25" s="1581"/>
      <c r="Q25" s="1582"/>
    </row>
    <row r="26" spans="2:17" ht="15.75" thickBot="1" x14ac:dyDescent="0.3">
      <c r="B26" s="1577" t="s">
        <v>394</v>
      </c>
      <c r="C26" s="1578"/>
      <c r="D26" s="1578"/>
      <c r="E26" s="1578"/>
      <c r="F26" s="1578"/>
      <c r="G26" s="1578"/>
      <c r="H26" s="1578"/>
      <c r="I26" s="1579"/>
      <c r="J26" s="1577" t="s">
        <v>395</v>
      </c>
      <c r="K26" s="1578"/>
      <c r="L26" s="1578"/>
      <c r="M26" s="1578"/>
      <c r="N26" s="1578"/>
      <c r="O26" s="1578"/>
      <c r="P26" s="1578"/>
      <c r="Q26" s="1579"/>
    </row>
    <row r="27" spans="2:17" x14ac:dyDescent="0.25">
      <c r="B27" s="427"/>
      <c r="C27" s="427"/>
      <c r="D27" s="427"/>
      <c r="E27" s="427"/>
      <c r="F27" s="427"/>
      <c r="G27" s="427"/>
      <c r="H27" s="427"/>
      <c r="I27" s="427"/>
      <c r="J27" s="427"/>
      <c r="K27" s="427"/>
      <c r="L27" s="427"/>
      <c r="M27" s="427"/>
      <c r="N27" s="427"/>
      <c r="O27" s="427"/>
      <c r="P27" s="427"/>
      <c r="Q27" s="427"/>
    </row>
  </sheetData>
  <mergeCells count="117">
    <mergeCell ref="B5:D5"/>
    <mergeCell ref="E5:H5"/>
    <mergeCell ref="I5:J5"/>
    <mergeCell ref="K5:N5"/>
    <mergeCell ref="O5:Q5"/>
    <mergeCell ref="N4:P4"/>
    <mergeCell ref="B2:F2"/>
    <mergeCell ref="G2:L2"/>
    <mergeCell ref="M2:Q2"/>
    <mergeCell ref="C3:E3"/>
    <mergeCell ref="F3:G3"/>
    <mergeCell ref="C4:E4"/>
    <mergeCell ref="F4:G4"/>
    <mergeCell ref="H4:I4"/>
    <mergeCell ref="J4:K4"/>
    <mergeCell ref="L4:M4"/>
    <mergeCell ref="H3:I3"/>
    <mergeCell ref="J3:K3"/>
    <mergeCell ref="L3:M3"/>
    <mergeCell ref="N3:P3"/>
    <mergeCell ref="B6:C6"/>
    <mergeCell ref="G6:I6"/>
    <mergeCell ref="J6:L6"/>
    <mergeCell ref="M6:O6"/>
    <mergeCell ref="P6:Q6"/>
    <mergeCell ref="B7:C7"/>
    <mergeCell ref="G7:I7"/>
    <mergeCell ref="J7:L7"/>
    <mergeCell ref="M7:O7"/>
    <mergeCell ref="P7:Q7"/>
    <mergeCell ref="B9:C9"/>
    <mergeCell ref="G9:I9"/>
    <mergeCell ref="J9:L9"/>
    <mergeCell ref="M9:O9"/>
    <mergeCell ref="P9:Q9"/>
    <mergeCell ref="B8:C8"/>
    <mergeCell ref="G8:I8"/>
    <mergeCell ref="J8:L8"/>
    <mergeCell ref="M8:O8"/>
    <mergeCell ref="P8:Q8"/>
    <mergeCell ref="B11:C11"/>
    <mergeCell ref="G11:I11"/>
    <mergeCell ref="J11:L11"/>
    <mergeCell ref="M11:O11"/>
    <mergeCell ref="P11:Q11"/>
    <mergeCell ref="G10:I10"/>
    <mergeCell ref="J10:L10"/>
    <mergeCell ref="M10:O10"/>
    <mergeCell ref="P10:Q10"/>
    <mergeCell ref="G12:L12"/>
    <mergeCell ref="M12:Q12"/>
    <mergeCell ref="B13:D13"/>
    <mergeCell ref="E13:H13"/>
    <mergeCell ref="I13:J13"/>
    <mergeCell ref="K13:N13"/>
    <mergeCell ref="O13:Q13"/>
    <mergeCell ref="B14:C14"/>
    <mergeCell ref="D14:F14"/>
    <mergeCell ref="G14:I14"/>
    <mergeCell ref="J14:L14"/>
    <mergeCell ref="M14:O14"/>
    <mergeCell ref="P14:Q14"/>
    <mergeCell ref="B15:C15"/>
    <mergeCell ref="D15:F15"/>
    <mergeCell ref="G15:I15"/>
    <mergeCell ref="J15:L15"/>
    <mergeCell ref="M15:O15"/>
    <mergeCell ref="P15:Q15"/>
    <mergeCell ref="C16:E16"/>
    <mergeCell ref="F16:G16"/>
    <mergeCell ref="H16:I16"/>
    <mergeCell ref="J16:K16"/>
    <mergeCell ref="L16:M16"/>
    <mergeCell ref="N16:P16"/>
    <mergeCell ref="B17:D17"/>
    <mergeCell ref="E17:H17"/>
    <mergeCell ref="I17:J17"/>
    <mergeCell ref="K17:N17"/>
    <mergeCell ref="O17:Q17"/>
    <mergeCell ref="B18:C18"/>
    <mergeCell ref="D18:F18"/>
    <mergeCell ref="G18:I18"/>
    <mergeCell ref="J18:L18"/>
    <mergeCell ref="M18:O18"/>
    <mergeCell ref="P18:Q18"/>
    <mergeCell ref="B19:C19"/>
    <mergeCell ref="D19:F19"/>
    <mergeCell ref="G19:I19"/>
    <mergeCell ref="J19:L19"/>
    <mergeCell ref="M19:O19"/>
    <mergeCell ref="P19:Q19"/>
    <mergeCell ref="B20:C20"/>
    <mergeCell ref="D20:F20"/>
    <mergeCell ref="G20:I20"/>
    <mergeCell ref="J20:L20"/>
    <mergeCell ref="M20:O20"/>
    <mergeCell ref="P20:Q20"/>
    <mergeCell ref="B26:I26"/>
    <mergeCell ref="J26:Q26"/>
    <mergeCell ref="B23:E23"/>
    <mergeCell ref="F23:I23"/>
    <mergeCell ref="J23:M23"/>
    <mergeCell ref="N23:Q23"/>
    <mergeCell ref="B24:Q24"/>
    <mergeCell ref="B25:Q25"/>
    <mergeCell ref="B21:C21"/>
    <mergeCell ref="D21:F21"/>
    <mergeCell ref="G21:I21"/>
    <mergeCell ref="J21:L21"/>
    <mergeCell ref="M21:O21"/>
    <mergeCell ref="P21:Q21"/>
    <mergeCell ref="B22:C22"/>
    <mergeCell ref="D22:F22"/>
    <mergeCell ref="G22:I22"/>
    <mergeCell ref="J22:L22"/>
    <mergeCell ref="M22:O22"/>
    <mergeCell ref="P22:Q2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K29"/>
  <sheetViews>
    <sheetView workbookViewId="0">
      <selection activeCell="O20" sqref="O20"/>
    </sheetView>
  </sheetViews>
  <sheetFormatPr defaultColWidth="9.28515625" defaultRowHeight="15" x14ac:dyDescent="0.25"/>
  <cols>
    <col min="1" max="1" width="1.7109375" style="123" customWidth="1"/>
    <col min="2" max="2" width="8.5703125" style="123" customWidth="1"/>
    <col min="3" max="3" width="20.42578125" style="123" customWidth="1"/>
    <col min="4" max="4" width="7.5703125" style="123" customWidth="1"/>
    <col min="5" max="5" width="18.28515625" style="123" customWidth="1"/>
    <col min="6" max="6" width="13.42578125" style="123" customWidth="1"/>
    <col min="7" max="7" width="10.42578125" style="413" bestFit="1" customWidth="1"/>
    <col min="8" max="8" width="8.28515625" style="123" customWidth="1"/>
    <col min="9" max="10" width="7.7109375" style="123" customWidth="1"/>
    <col min="11" max="11" width="8.7109375" style="123" bestFit="1" customWidth="1"/>
    <col min="12" max="16384" width="9.28515625" style="123"/>
  </cols>
  <sheetData>
    <row r="1" spans="2:11" ht="15.75" thickBot="1" x14ac:dyDescent="0.3">
      <c r="B1" s="373"/>
      <c r="C1" s="373"/>
      <c r="D1" s="373"/>
      <c r="E1" s="373"/>
      <c r="F1" s="373"/>
      <c r="G1" s="379"/>
      <c r="H1" s="373"/>
      <c r="I1" s="373"/>
      <c r="J1" s="373"/>
      <c r="K1" s="373"/>
    </row>
    <row r="2" spans="2:11" ht="24.75" thickBot="1" x14ac:dyDescent="0.3">
      <c r="B2" s="1525" t="s">
        <v>329</v>
      </c>
      <c r="C2" s="1526"/>
      <c r="D2" s="381" t="s">
        <v>330</v>
      </c>
      <c r="E2" s="1525" t="s">
        <v>331</v>
      </c>
      <c r="F2" s="1527"/>
      <c r="G2" s="1527"/>
      <c r="H2" s="1527"/>
      <c r="I2" s="1527"/>
      <c r="J2" s="1527"/>
      <c r="K2" s="1526"/>
    </row>
    <row r="3" spans="2:11" ht="24" thickBot="1" x14ac:dyDescent="0.3">
      <c r="B3" s="385">
        <v>151010</v>
      </c>
      <c r="C3" s="380" t="s">
        <v>76</v>
      </c>
      <c r="D3" s="386">
        <v>9.6500000000000002E-2</v>
      </c>
      <c r="E3" s="1600" t="s">
        <v>396</v>
      </c>
      <c r="F3" s="1601"/>
      <c r="G3" s="1601"/>
      <c r="H3" s="382" t="s">
        <v>332</v>
      </c>
      <c r="I3" s="382" t="s">
        <v>333</v>
      </c>
      <c r="J3" s="382" t="s">
        <v>334</v>
      </c>
      <c r="K3" s="387" t="s">
        <v>335</v>
      </c>
    </row>
    <row r="4" spans="2:11" ht="15" customHeight="1" x14ac:dyDescent="0.25">
      <c r="B4" s="1612">
        <v>152020</v>
      </c>
      <c r="C4" s="1530" t="s">
        <v>336</v>
      </c>
      <c r="D4" s="1609">
        <f>F11</f>
        <v>14.69</v>
      </c>
      <c r="E4" s="406"/>
      <c r="F4" s="393" t="s">
        <v>359</v>
      </c>
      <c r="G4" s="393" t="s">
        <v>337</v>
      </c>
      <c r="H4" s="393" t="s">
        <v>338</v>
      </c>
      <c r="I4" s="393" t="s">
        <v>339</v>
      </c>
      <c r="J4" s="393" t="s">
        <v>340</v>
      </c>
      <c r="K4" s="394" t="s">
        <v>341</v>
      </c>
    </row>
    <row r="5" spans="2:11" ht="12.6" customHeight="1" thickBot="1" x14ac:dyDescent="0.3">
      <c r="B5" s="1613"/>
      <c r="C5" s="1518"/>
      <c r="D5" s="1610"/>
      <c r="E5" s="388"/>
      <c r="F5" s="395" t="s">
        <v>342</v>
      </c>
      <c r="G5" s="395" t="s">
        <v>342</v>
      </c>
      <c r="H5" s="395" t="s">
        <v>342</v>
      </c>
      <c r="I5" s="395" t="s">
        <v>342</v>
      </c>
      <c r="J5" s="395" t="s">
        <v>342</v>
      </c>
      <c r="K5" s="396" t="s">
        <v>342</v>
      </c>
    </row>
    <row r="6" spans="2:11" x14ac:dyDescent="0.25">
      <c r="B6" s="1613"/>
      <c r="C6" s="1518"/>
      <c r="D6" s="1610"/>
      <c r="E6" s="388" t="s">
        <v>343</v>
      </c>
      <c r="F6" s="399">
        <v>8.68</v>
      </c>
      <c r="G6" s="399">
        <v>8.33</v>
      </c>
      <c r="H6" s="399">
        <v>7.4399999999999995</v>
      </c>
      <c r="I6" s="399">
        <v>4.93</v>
      </c>
      <c r="J6" s="399">
        <v>3.57</v>
      </c>
      <c r="K6" s="402">
        <v>3.36</v>
      </c>
    </row>
    <row r="7" spans="2:11" x14ac:dyDescent="0.25">
      <c r="B7" s="1613"/>
      <c r="C7" s="1518"/>
      <c r="D7" s="1610"/>
      <c r="E7" s="388" t="s">
        <v>78</v>
      </c>
      <c r="F7" s="400">
        <v>5.4</v>
      </c>
      <c r="G7" s="400">
        <v>5.3</v>
      </c>
      <c r="H7" s="400">
        <v>5</v>
      </c>
      <c r="I7" s="399">
        <v>4.9000000000000004</v>
      </c>
      <c r="J7" s="399">
        <v>4.5</v>
      </c>
      <c r="K7" s="402">
        <v>4.0999999999999996</v>
      </c>
    </row>
    <row r="8" spans="2:11" x14ac:dyDescent="0.25">
      <c r="B8" s="1613"/>
      <c r="C8" s="1518"/>
      <c r="D8" s="1610"/>
      <c r="E8" s="388" t="s">
        <v>344</v>
      </c>
      <c r="F8" s="399">
        <v>0.44</v>
      </c>
      <c r="G8" s="399">
        <v>0.44</v>
      </c>
      <c r="H8" s="399">
        <v>0.52</v>
      </c>
      <c r="I8" s="399">
        <v>0.52</v>
      </c>
      <c r="J8" s="399">
        <v>0.52</v>
      </c>
      <c r="K8" s="402">
        <v>0.52</v>
      </c>
    </row>
    <row r="9" spans="2:11" x14ac:dyDescent="0.25">
      <c r="B9" s="1613"/>
      <c r="C9" s="1518"/>
      <c r="D9" s="1610"/>
      <c r="E9" s="388" t="s">
        <v>345</v>
      </c>
      <c r="F9" s="443">
        <v>0.16</v>
      </c>
      <c r="G9" s="443">
        <v>0.16</v>
      </c>
      <c r="H9" s="443">
        <v>0.16</v>
      </c>
      <c r="I9" s="443">
        <v>0.16</v>
      </c>
      <c r="J9" s="443">
        <v>0.16</v>
      </c>
      <c r="K9" s="444">
        <v>0.16</v>
      </c>
    </row>
    <row r="10" spans="2:11" ht="24.75" thickBot="1" x14ac:dyDescent="0.3">
      <c r="B10" s="1613"/>
      <c r="C10" s="1518"/>
      <c r="D10" s="1610"/>
      <c r="E10" s="426" t="s">
        <v>383</v>
      </c>
      <c r="F10" s="439">
        <v>0.01</v>
      </c>
      <c r="G10" s="395" t="s">
        <v>352</v>
      </c>
      <c r="H10" s="395" t="s">
        <v>352</v>
      </c>
      <c r="I10" s="395" t="s">
        <v>352</v>
      </c>
      <c r="J10" s="395" t="s">
        <v>352</v>
      </c>
      <c r="K10" s="396" t="s">
        <v>352</v>
      </c>
    </row>
    <row r="11" spans="2:11" ht="15.75" thickBot="1" x14ac:dyDescent="0.3">
      <c r="B11" s="1614"/>
      <c r="C11" s="1519"/>
      <c r="D11" s="1611"/>
      <c r="E11" s="389" t="s">
        <v>346</v>
      </c>
      <c r="F11" s="411">
        <f t="shared" ref="F11:K11" si="0">SUM(F6:F10)</f>
        <v>14.69</v>
      </c>
      <c r="G11" s="440">
        <f t="shared" si="0"/>
        <v>14.229999999999999</v>
      </c>
      <c r="H11" s="404">
        <f t="shared" si="0"/>
        <v>13.12</v>
      </c>
      <c r="I11" s="404">
        <f t="shared" si="0"/>
        <v>10.51</v>
      </c>
      <c r="J11" s="404">
        <f t="shared" si="0"/>
        <v>8.75</v>
      </c>
      <c r="K11" s="409">
        <f t="shared" si="0"/>
        <v>8.1399999999999988</v>
      </c>
    </row>
    <row r="12" spans="2:11" ht="4.5" customHeight="1" x14ac:dyDescent="0.25">
      <c r="B12" s="1530">
        <v>156030</v>
      </c>
      <c r="C12" s="1530" t="s">
        <v>347</v>
      </c>
      <c r="D12" s="1606">
        <v>5285</v>
      </c>
      <c r="E12" s="388"/>
      <c r="F12" s="376"/>
      <c r="G12" s="376"/>
      <c r="H12" s="374"/>
      <c r="I12" s="374"/>
      <c r="J12" s="397"/>
      <c r="K12" s="375"/>
    </row>
    <row r="13" spans="2:11" ht="15.75" thickBot="1" x14ac:dyDescent="0.3">
      <c r="B13" s="1518"/>
      <c r="C13" s="1518"/>
      <c r="D13" s="1607"/>
      <c r="E13" s="398"/>
      <c r="F13" s="392" t="s">
        <v>338</v>
      </c>
      <c r="G13" s="392" t="s">
        <v>338</v>
      </c>
      <c r="H13" s="392" t="s">
        <v>339</v>
      </c>
      <c r="I13" s="395" t="s">
        <v>340</v>
      </c>
      <c r="J13" s="395" t="s">
        <v>341</v>
      </c>
      <c r="K13" s="396" t="s">
        <v>348</v>
      </c>
    </row>
    <row r="14" spans="2:11" x14ac:dyDescent="0.25">
      <c r="B14" s="1518"/>
      <c r="C14" s="1518"/>
      <c r="D14" s="1607"/>
      <c r="E14" s="388" t="s">
        <v>349</v>
      </c>
      <c r="F14" s="414">
        <v>5285</v>
      </c>
      <c r="G14" s="441">
        <v>5192</v>
      </c>
      <c r="H14" s="390">
        <v>4929</v>
      </c>
      <c r="I14" s="390">
        <v>4527</v>
      </c>
      <c r="J14" s="390">
        <v>4157</v>
      </c>
      <c r="K14" s="384">
        <v>4183</v>
      </c>
    </row>
    <row r="15" spans="2:11" x14ac:dyDescent="0.25">
      <c r="B15" s="1518"/>
      <c r="C15" s="1518"/>
      <c r="D15" s="1607"/>
      <c r="E15" s="388" t="s">
        <v>350</v>
      </c>
      <c r="F15" s="415">
        <v>440.42</v>
      </c>
      <c r="G15" s="442">
        <v>432.66666666666669</v>
      </c>
      <c r="H15" s="399">
        <v>410.8</v>
      </c>
      <c r="I15" s="376">
        <v>377.22</v>
      </c>
      <c r="J15" s="376">
        <v>346.42</v>
      </c>
      <c r="K15" s="391">
        <v>321.14</v>
      </c>
    </row>
    <row r="16" spans="2:11" ht="24.75" x14ac:dyDescent="0.25">
      <c r="B16" s="1518"/>
      <c r="C16" s="1518"/>
      <c r="D16" s="1607"/>
      <c r="E16" s="388" t="s">
        <v>351</v>
      </c>
      <c r="F16" s="378" t="s">
        <v>352</v>
      </c>
      <c r="G16" s="378" t="s">
        <v>352</v>
      </c>
      <c r="H16" s="378" t="s">
        <v>352</v>
      </c>
      <c r="I16" s="378" t="s">
        <v>352</v>
      </c>
      <c r="J16" s="378" t="s">
        <v>352</v>
      </c>
      <c r="K16" s="375">
        <v>357.72</v>
      </c>
    </row>
    <row r="17" spans="2:11" ht="4.5" customHeight="1" thickBot="1" x14ac:dyDescent="0.3">
      <c r="B17" s="1602"/>
      <c r="C17" s="1602"/>
      <c r="D17" s="1608"/>
      <c r="E17" s="388"/>
      <c r="F17" s="376"/>
      <c r="G17" s="376"/>
      <c r="H17" s="374"/>
      <c r="I17" s="374"/>
      <c r="J17" s="397"/>
      <c r="K17" s="375"/>
    </row>
    <row r="18" spans="2:11" ht="14.65" customHeight="1" x14ac:dyDescent="0.25">
      <c r="B18" s="1522">
        <v>154070</v>
      </c>
      <c r="C18" s="1522" t="s">
        <v>353</v>
      </c>
      <c r="D18" s="1615">
        <f>F24</f>
        <v>12.68</v>
      </c>
      <c r="E18" s="406"/>
      <c r="F18" s="393" t="s">
        <v>338</v>
      </c>
      <c r="G18" s="393" t="s">
        <v>338</v>
      </c>
      <c r="H18" s="393" t="s">
        <v>339</v>
      </c>
      <c r="I18" s="407" t="s">
        <v>340</v>
      </c>
      <c r="J18" s="407" t="s">
        <v>341</v>
      </c>
      <c r="K18" s="408" t="s">
        <v>348</v>
      </c>
    </row>
    <row r="19" spans="2:11" ht="15.75" thickBot="1" x14ac:dyDescent="0.3">
      <c r="B19" s="1518"/>
      <c r="C19" s="1518"/>
      <c r="D19" s="1610"/>
      <c r="E19" s="388"/>
      <c r="F19" s="395" t="s">
        <v>342</v>
      </c>
      <c r="G19" s="395" t="s">
        <v>342</v>
      </c>
      <c r="H19" s="395" t="s">
        <v>342</v>
      </c>
      <c r="I19" s="395" t="s">
        <v>342</v>
      </c>
      <c r="J19" s="395" t="s">
        <v>342</v>
      </c>
      <c r="K19" s="396" t="s">
        <v>342</v>
      </c>
    </row>
    <row r="20" spans="2:11" x14ac:dyDescent="0.25">
      <c r="B20" s="1518"/>
      <c r="C20" s="1518"/>
      <c r="D20" s="1610"/>
      <c r="E20" s="388" t="s">
        <v>343</v>
      </c>
      <c r="F20" s="401">
        <v>6.84</v>
      </c>
      <c r="G20" s="401">
        <v>6.84</v>
      </c>
      <c r="H20" s="401">
        <v>6.84</v>
      </c>
      <c r="I20" s="401">
        <v>6.84</v>
      </c>
      <c r="J20" s="401">
        <v>6.84</v>
      </c>
      <c r="K20" s="403">
        <v>6.84</v>
      </c>
    </row>
    <row r="21" spans="2:11" x14ac:dyDescent="0.25">
      <c r="B21" s="1518"/>
      <c r="C21" s="1518"/>
      <c r="D21" s="1610"/>
      <c r="E21" s="388" t="s">
        <v>78</v>
      </c>
      <c r="F21" s="400">
        <v>5.4</v>
      </c>
      <c r="G21" s="399">
        <v>5.3</v>
      </c>
      <c r="H21" s="399">
        <v>4.9000000000000004</v>
      </c>
      <c r="I21" s="399">
        <v>4.5</v>
      </c>
      <c r="J21" s="399">
        <v>4.0999999999999996</v>
      </c>
      <c r="K21" s="402">
        <v>4.0999999999999996</v>
      </c>
    </row>
    <row r="22" spans="2:11" x14ac:dyDescent="0.25">
      <c r="B22" s="1518"/>
      <c r="C22" s="1518"/>
      <c r="D22" s="1610"/>
      <c r="E22" s="388" t="s">
        <v>344</v>
      </c>
      <c r="F22" s="399">
        <v>0.44</v>
      </c>
      <c r="G22" s="399">
        <v>0.44</v>
      </c>
      <c r="H22" s="399">
        <v>0.52</v>
      </c>
      <c r="I22" s="399">
        <v>0.52</v>
      </c>
      <c r="J22" s="399">
        <v>0.52</v>
      </c>
      <c r="K22" s="402">
        <v>0.52</v>
      </c>
    </row>
    <row r="23" spans="2:11" ht="15.75" thickBot="1" x14ac:dyDescent="0.3">
      <c r="B23" s="1518"/>
      <c r="C23" s="1518"/>
      <c r="D23" s="1610"/>
      <c r="E23" s="388" t="s">
        <v>345</v>
      </c>
      <c r="F23" s="378" t="s">
        <v>352</v>
      </c>
      <c r="G23" s="378" t="s">
        <v>352</v>
      </c>
      <c r="H23" s="378" t="s">
        <v>352</v>
      </c>
      <c r="I23" s="378" t="s">
        <v>352</v>
      </c>
      <c r="J23" s="378" t="s">
        <v>352</v>
      </c>
      <c r="K23" s="391" t="s">
        <v>352</v>
      </c>
    </row>
    <row r="24" spans="2:11" ht="15.75" thickBot="1" x14ac:dyDescent="0.3">
      <c r="B24" s="1519"/>
      <c r="C24" s="1519"/>
      <c r="D24" s="1611"/>
      <c r="E24" s="389" t="s">
        <v>346</v>
      </c>
      <c r="F24" s="412">
        <f t="shared" ref="F24:K24" si="1">SUM(F20:F23)</f>
        <v>12.68</v>
      </c>
      <c r="G24" s="445">
        <f t="shared" si="1"/>
        <v>12.58</v>
      </c>
      <c r="H24" s="405">
        <f t="shared" si="1"/>
        <v>12.26</v>
      </c>
      <c r="I24" s="405">
        <f t="shared" si="1"/>
        <v>11.86</v>
      </c>
      <c r="J24" s="405">
        <f t="shared" si="1"/>
        <v>11.459999999999999</v>
      </c>
      <c r="K24" s="410">
        <f t="shared" si="1"/>
        <v>11.459999999999999</v>
      </c>
    </row>
    <row r="25" spans="2:11" ht="12" customHeight="1" x14ac:dyDescent="0.25">
      <c r="B25" s="1530">
        <v>153080</v>
      </c>
      <c r="C25" s="377" t="s">
        <v>354</v>
      </c>
      <c r="D25" s="1603">
        <v>0.19689999999999999</v>
      </c>
      <c r="E25" s="430" t="s">
        <v>355</v>
      </c>
      <c r="F25" s="431"/>
      <c r="G25" s="431"/>
      <c r="H25" s="431"/>
      <c r="I25" s="431"/>
      <c r="J25" s="431"/>
      <c r="K25" s="432"/>
    </row>
    <row r="26" spans="2:11" ht="12" customHeight="1" x14ac:dyDescent="0.25">
      <c r="B26" s="1518"/>
      <c r="C26" s="377" t="s">
        <v>356</v>
      </c>
      <c r="D26" s="1604"/>
      <c r="E26" s="433"/>
      <c r="F26" s="434"/>
      <c r="G26" s="434"/>
      <c r="H26" s="434"/>
      <c r="I26" s="434"/>
      <c r="J26" s="434"/>
      <c r="K26" s="435"/>
    </row>
    <row r="27" spans="2:11" ht="12" customHeight="1" thickBot="1" x14ac:dyDescent="0.3">
      <c r="B27" s="1602"/>
      <c r="C27" s="380" t="s">
        <v>71</v>
      </c>
      <c r="D27" s="1605"/>
      <c r="E27" s="436"/>
      <c r="F27" s="437"/>
      <c r="G27" s="437"/>
      <c r="H27" s="437"/>
      <c r="I27" s="437"/>
      <c r="J27" s="437"/>
      <c r="K27" s="438"/>
    </row>
    <row r="28" spans="2:11" x14ac:dyDescent="0.25">
      <c r="B28" s="383" t="s">
        <v>357</v>
      </c>
      <c r="C28" s="373"/>
      <c r="D28" s="123" t="s">
        <v>362</v>
      </c>
      <c r="E28" s="373"/>
      <c r="F28" s="373"/>
      <c r="G28" s="379"/>
      <c r="H28" s="373"/>
      <c r="I28" s="373"/>
      <c r="J28" s="373"/>
      <c r="K28" s="373"/>
    </row>
    <row r="29" spans="2:11" ht="4.1500000000000004" customHeight="1" x14ac:dyDescent="0.25">
      <c r="B29" s="373"/>
      <c r="C29" s="373"/>
      <c r="D29" s="373"/>
      <c r="E29" s="373"/>
      <c r="F29" s="373"/>
      <c r="G29" s="379"/>
      <c r="H29" s="373"/>
      <c r="I29" s="373"/>
      <c r="J29" s="373"/>
      <c r="K29" s="373"/>
    </row>
  </sheetData>
  <mergeCells count="14">
    <mergeCell ref="E2:K2"/>
    <mergeCell ref="E3:G3"/>
    <mergeCell ref="B25:B27"/>
    <mergeCell ref="D25:D27"/>
    <mergeCell ref="B12:B17"/>
    <mergeCell ref="C12:C17"/>
    <mergeCell ref="D12:D17"/>
    <mergeCell ref="D4:D11"/>
    <mergeCell ref="C4:C11"/>
    <mergeCell ref="B4:B11"/>
    <mergeCell ref="D18:D24"/>
    <mergeCell ref="C18:C24"/>
    <mergeCell ref="B18:B24"/>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45"/>
  <sheetViews>
    <sheetView topLeftCell="A391" zoomScale="130" zoomScaleNormal="130" workbookViewId="0">
      <selection activeCell="B344" sqref="B344:D344"/>
    </sheetView>
  </sheetViews>
  <sheetFormatPr defaultColWidth="8.85546875" defaultRowHeight="12" x14ac:dyDescent="0.2"/>
  <cols>
    <col min="1" max="1" width="3.140625" style="751" customWidth="1"/>
    <col min="2" max="2" width="2.7109375" style="751" customWidth="1"/>
    <col min="3" max="3" width="6.140625" style="752" customWidth="1"/>
    <col min="4" max="4" width="7.7109375" style="752" customWidth="1"/>
    <col min="5" max="5" width="5.85546875" style="752" customWidth="1"/>
    <col min="6" max="6" width="8.42578125" style="752" customWidth="1"/>
    <col min="7" max="7" width="6.85546875" style="752" customWidth="1"/>
    <col min="8" max="8" width="3.140625" style="752" customWidth="1"/>
    <col min="9" max="9" width="6.28515625" style="752" customWidth="1"/>
    <col min="10" max="10" width="9.28515625" style="752" customWidth="1"/>
    <col min="11" max="11" width="6.7109375" style="752" customWidth="1"/>
    <col min="12" max="13" width="5.7109375" style="752" customWidth="1"/>
    <col min="14" max="14" width="2.140625" style="780" customWidth="1"/>
    <col min="15" max="15" width="9.140625" style="780" customWidth="1"/>
    <col min="16" max="16" width="2.85546875" style="780" customWidth="1"/>
    <col min="17" max="17" width="6.85546875" style="780" customWidth="1"/>
    <col min="18" max="18" width="0" style="752" hidden="1" customWidth="1"/>
    <col min="19" max="19" width="1.28515625" style="737" customWidth="1"/>
    <col min="20" max="20" width="13" style="793" customWidth="1"/>
    <col min="21" max="21" width="13.5703125" style="793" customWidth="1"/>
    <col min="22" max="22" width="6.28515625" style="808" customWidth="1"/>
    <col min="23" max="28" width="8.85546875" style="752" customWidth="1"/>
    <col min="29" max="29" width="8.5703125" style="784" customWidth="1"/>
    <col min="30" max="16384" width="8.85546875" style="752"/>
  </cols>
  <sheetData>
    <row r="1" spans="1:29" ht="13.9" customHeight="1" thickBot="1" x14ac:dyDescent="0.25">
      <c r="D1" s="739" t="s">
        <v>33</v>
      </c>
      <c r="E1" s="739"/>
      <c r="F1" s="739"/>
      <c r="G1" s="739"/>
      <c r="H1" s="739"/>
      <c r="I1" s="847" t="s">
        <v>644</v>
      </c>
      <c r="J1" s="848"/>
      <c r="K1" s="1263" t="s">
        <v>647</v>
      </c>
      <c r="L1" s="1263"/>
      <c r="M1" s="1263"/>
      <c r="N1" s="1263"/>
      <c r="O1" s="828"/>
      <c r="P1" s="829"/>
      <c r="Q1" s="830"/>
      <c r="T1" s="781" t="s">
        <v>405</v>
      </c>
      <c r="U1" s="782">
        <v>5</v>
      </c>
      <c r="V1" s="783"/>
    </row>
    <row r="2" spans="1:29" ht="13.15" customHeight="1" x14ac:dyDescent="0.2">
      <c r="D2" s="739"/>
      <c r="E2" s="739"/>
      <c r="F2" s="739"/>
      <c r="G2" s="739"/>
      <c r="H2" s="837" t="s">
        <v>652</v>
      </c>
      <c r="I2" s="837"/>
      <c r="J2" s="837"/>
      <c r="K2" s="837"/>
      <c r="L2" s="1206" t="s">
        <v>638</v>
      </c>
      <c r="M2" s="1207"/>
      <c r="N2" s="1207"/>
      <c r="O2" s="1207"/>
      <c r="P2" s="1207"/>
      <c r="Q2" s="1208"/>
      <c r="T2" s="785" t="s">
        <v>406</v>
      </c>
      <c r="U2" s="785"/>
      <c r="V2" s="786"/>
    </row>
    <row r="3" spans="1:29" s="737" customFormat="1" x14ac:dyDescent="0.2">
      <c r="A3" s="744" t="s">
        <v>646</v>
      </c>
      <c r="B3" s="745"/>
      <c r="C3" s="746"/>
      <c r="D3" s="746"/>
      <c r="E3" s="746"/>
      <c r="F3" s="746"/>
      <c r="G3" s="746"/>
      <c r="H3" s="746"/>
      <c r="I3" s="746"/>
      <c r="J3" s="746"/>
      <c r="K3" s="745"/>
      <c r="L3" s="1225" t="s">
        <v>407</v>
      </c>
      <c r="M3" s="1226"/>
      <c r="N3" s="1227"/>
      <c r="O3" s="1240" t="s">
        <v>643</v>
      </c>
      <c r="P3" s="1270"/>
      <c r="Q3" s="1241"/>
      <c r="T3" s="737" t="s">
        <v>408</v>
      </c>
      <c r="U3" s="787">
        <v>0.33</v>
      </c>
      <c r="V3" s="788">
        <v>0.16</v>
      </c>
      <c r="W3" s="752"/>
      <c r="X3" s="752"/>
      <c r="Y3" s="752"/>
      <c r="Z3" s="752"/>
      <c r="AA3" s="752"/>
      <c r="AB3" s="752"/>
      <c r="AC3" s="789"/>
    </row>
    <row r="4" spans="1:29" s="737" customFormat="1" ht="14.45" customHeight="1" x14ac:dyDescent="0.2">
      <c r="A4" s="735"/>
      <c r="B4" s="849" t="s">
        <v>554</v>
      </c>
      <c r="D4" s="739"/>
      <c r="E4" s="739"/>
      <c r="F4" s="739"/>
      <c r="L4" s="1228"/>
      <c r="M4" s="1229"/>
      <c r="N4" s="1230"/>
      <c r="O4" s="823" t="s">
        <v>409</v>
      </c>
      <c r="P4" s="1240" t="s">
        <v>410</v>
      </c>
      <c r="Q4" s="1241"/>
      <c r="T4" s="790" t="s">
        <v>411</v>
      </c>
      <c r="U4" s="791">
        <v>0.03</v>
      </c>
      <c r="V4" s="792"/>
      <c r="W4" s="752"/>
      <c r="X4" s="752"/>
      <c r="Y4" s="752"/>
      <c r="Z4" s="752"/>
      <c r="AA4" s="752"/>
      <c r="AB4" s="752"/>
      <c r="AC4" s="789"/>
    </row>
    <row r="5" spans="1:29" s="737" customFormat="1" ht="14.45" customHeight="1" x14ac:dyDescent="0.2">
      <c r="A5" s="744" t="s">
        <v>412</v>
      </c>
      <c r="B5" s="745"/>
      <c r="C5" s="746"/>
      <c r="D5" s="746"/>
      <c r="E5" s="746"/>
      <c r="F5" s="746"/>
      <c r="G5" s="746"/>
      <c r="H5" s="746"/>
      <c r="I5" s="746"/>
      <c r="J5" s="746"/>
      <c r="K5" s="746"/>
      <c r="L5" s="1225" t="s">
        <v>413</v>
      </c>
      <c r="M5" s="1226"/>
      <c r="N5" s="1227"/>
      <c r="O5" s="1247"/>
      <c r="P5" s="1264"/>
      <c r="Q5" s="1265"/>
      <c r="T5" s="793" t="s">
        <v>414</v>
      </c>
      <c r="U5" s="791"/>
      <c r="V5" s="792"/>
      <c r="W5" s="752"/>
      <c r="X5" s="752"/>
      <c r="Y5" s="752"/>
      <c r="Z5" s="752"/>
      <c r="AA5" s="752"/>
      <c r="AB5" s="752"/>
      <c r="AC5" s="789"/>
    </row>
    <row r="6" spans="1:29" s="737" customFormat="1" ht="10.9" customHeight="1" thickBot="1" x14ac:dyDescent="0.25">
      <c r="A6" s="753"/>
      <c r="B6" s="1255">
        <f>'Bdgt Yr 1'!K1</f>
        <v>0</v>
      </c>
      <c r="C6" s="1255"/>
      <c r="D6" s="1255"/>
      <c r="E6" s="1255"/>
      <c r="F6" s="1255"/>
      <c r="G6" s="832"/>
      <c r="H6" s="832"/>
      <c r="I6" s="815"/>
      <c r="J6" s="815"/>
      <c r="L6" s="1249"/>
      <c r="M6" s="1250"/>
      <c r="N6" s="1251"/>
      <c r="O6" s="1248"/>
      <c r="P6" s="1217"/>
      <c r="Q6" s="1218"/>
      <c r="T6" s="793" t="s">
        <v>415</v>
      </c>
      <c r="U6" s="791">
        <v>0.35</v>
      </c>
      <c r="V6" s="792"/>
      <c r="W6" s="752"/>
      <c r="X6" s="752"/>
      <c r="Y6" s="752"/>
      <c r="Z6" s="752"/>
      <c r="AA6" s="752"/>
      <c r="AB6" s="752"/>
      <c r="AC6" s="789"/>
    </row>
    <row r="7" spans="1:29" s="737" customFormat="1" ht="14.45" customHeight="1" x14ac:dyDescent="0.2">
      <c r="A7" s="744" t="s">
        <v>416</v>
      </c>
      <c r="B7" s="745"/>
      <c r="C7" s="794"/>
      <c r="D7" s="794"/>
      <c r="E7" s="794"/>
      <c r="F7" s="794"/>
      <c r="G7" s="794"/>
      <c r="H7" s="794"/>
      <c r="I7" s="794"/>
      <c r="J7" s="794"/>
      <c r="K7" s="1199" t="s">
        <v>640</v>
      </c>
      <c r="L7" s="1200"/>
      <c r="M7" s="1201"/>
      <c r="N7" s="1232" t="s">
        <v>642</v>
      </c>
      <c r="O7" s="1233"/>
      <c r="P7" s="1232" t="s">
        <v>641</v>
      </c>
      <c r="Q7" s="1233"/>
      <c r="T7" s="793" t="s">
        <v>417</v>
      </c>
      <c r="U7" s="795">
        <v>0.16200000000000001</v>
      </c>
      <c r="V7" s="796"/>
      <c r="W7" s="752"/>
      <c r="X7" s="752"/>
      <c r="Y7" s="752"/>
      <c r="Z7" s="752"/>
      <c r="AA7" s="752"/>
      <c r="AB7" s="752"/>
      <c r="AC7" s="789"/>
    </row>
    <row r="8" spans="1:29" s="737" customFormat="1" ht="10.9" customHeight="1" x14ac:dyDescent="0.2">
      <c r="A8" s="735" t="s">
        <v>418</v>
      </c>
      <c r="B8" s="736"/>
      <c r="C8" s="797"/>
      <c r="D8" s="797"/>
      <c r="E8" s="797"/>
      <c r="F8" s="797"/>
      <c r="G8" s="797"/>
      <c r="H8" s="797"/>
      <c r="I8" s="797"/>
      <c r="J8" s="797"/>
      <c r="K8" s="1256" t="s">
        <v>637</v>
      </c>
      <c r="L8" s="1257"/>
      <c r="M8" s="1258"/>
      <c r="N8" s="1232"/>
      <c r="O8" s="1233"/>
      <c r="P8" s="1232"/>
      <c r="Q8" s="1233"/>
      <c r="T8" s="785" t="s">
        <v>419</v>
      </c>
      <c r="U8" s="798">
        <v>1.7000000000000001E-2</v>
      </c>
      <c r="V8" s="796"/>
      <c r="W8" s="752"/>
      <c r="X8" s="752"/>
      <c r="Y8" s="752"/>
      <c r="Z8" s="752"/>
      <c r="AA8" s="752"/>
      <c r="AB8" s="752"/>
      <c r="AC8" s="789"/>
    </row>
    <row r="9" spans="1:29" s="737" customFormat="1" ht="10.9" customHeight="1" x14ac:dyDescent="0.2">
      <c r="A9" s="799"/>
      <c r="B9" s="800"/>
      <c r="C9" s="801"/>
      <c r="D9" s="801"/>
      <c r="E9" s="801"/>
      <c r="F9" s="801"/>
      <c r="G9" s="801"/>
      <c r="H9" s="801"/>
      <c r="I9" s="801"/>
      <c r="J9" s="801"/>
      <c r="K9" s="755" t="s">
        <v>420</v>
      </c>
      <c r="L9" s="755" t="s">
        <v>421</v>
      </c>
      <c r="M9" s="755" t="s">
        <v>422</v>
      </c>
      <c r="N9" s="1234"/>
      <c r="O9" s="1235"/>
      <c r="P9" s="1234"/>
      <c r="Q9" s="1235"/>
      <c r="T9" s="802"/>
      <c r="U9" s="803" t="s">
        <v>423</v>
      </c>
      <c r="V9" s="804"/>
      <c r="W9" s="752"/>
      <c r="X9" s="752"/>
      <c r="Y9" s="752"/>
      <c r="Z9" s="752"/>
      <c r="AA9" s="752"/>
      <c r="AB9" s="752"/>
      <c r="AC9" s="789"/>
    </row>
    <row r="10" spans="1:29" s="737" customFormat="1" ht="10.9" customHeight="1" x14ac:dyDescent="0.2">
      <c r="A10" s="805" t="s">
        <v>424</v>
      </c>
      <c r="B10" s="1267" t="s">
        <v>33</v>
      </c>
      <c r="C10" s="1267"/>
      <c r="D10" s="1267"/>
      <c r="E10" s="1267"/>
      <c r="F10" s="1267"/>
      <c r="G10" s="1267"/>
      <c r="H10" s="1267"/>
      <c r="I10" s="1267"/>
      <c r="J10" s="1268"/>
      <c r="K10" s="918">
        <v>0</v>
      </c>
      <c r="L10" s="918">
        <v>0</v>
      </c>
      <c r="M10" s="918">
        <v>0</v>
      </c>
      <c r="N10" s="1202">
        <v>0</v>
      </c>
      <c r="O10" s="1203"/>
      <c r="P10" s="1192" t="s">
        <v>33</v>
      </c>
      <c r="Q10" s="1193"/>
      <c r="T10" s="806"/>
      <c r="U10" s="807">
        <v>0.16200000000000001</v>
      </c>
      <c r="V10" s="796"/>
      <c r="W10" s="752"/>
      <c r="X10" s="752"/>
      <c r="Y10" s="752"/>
      <c r="Z10" s="752"/>
      <c r="AA10" s="752"/>
      <c r="AB10" s="752"/>
      <c r="AC10" s="789"/>
    </row>
    <row r="11" spans="1:29" s="737" customFormat="1" ht="10.9" customHeight="1" x14ac:dyDescent="0.2">
      <c r="A11" s="805" t="s">
        <v>425</v>
      </c>
      <c r="B11" s="1267" t="s">
        <v>33</v>
      </c>
      <c r="C11" s="1267"/>
      <c r="D11" s="1267"/>
      <c r="E11" s="1267"/>
      <c r="F11" s="1267"/>
      <c r="G11" s="1267"/>
      <c r="H11" s="1267"/>
      <c r="I11" s="1267"/>
      <c r="J11" s="1268"/>
      <c r="K11" s="918">
        <v>0</v>
      </c>
      <c r="L11" s="918">
        <v>0</v>
      </c>
      <c r="M11" s="918">
        <v>0</v>
      </c>
      <c r="N11" s="1202">
        <v>0</v>
      </c>
      <c r="O11" s="1203"/>
      <c r="P11" s="1192" t="s">
        <v>33</v>
      </c>
      <c r="Q11" s="1193"/>
      <c r="T11" s="806"/>
      <c r="U11" s="807">
        <v>0.16200000000000001</v>
      </c>
      <c r="V11" s="796"/>
      <c r="W11" s="752"/>
      <c r="X11" s="752"/>
      <c r="Y11" s="752"/>
      <c r="Z11" s="752"/>
      <c r="AA11" s="752"/>
      <c r="AB11" s="752"/>
      <c r="AC11" s="789"/>
    </row>
    <row r="12" spans="1:29" s="737" customFormat="1" ht="10.9" customHeight="1" x14ac:dyDescent="0.2">
      <c r="A12" s="805" t="s">
        <v>426</v>
      </c>
      <c r="B12" s="1267" t="s">
        <v>33</v>
      </c>
      <c r="C12" s="1267"/>
      <c r="D12" s="1267"/>
      <c r="E12" s="1267"/>
      <c r="F12" s="1267"/>
      <c r="G12" s="1267"/>
      <c r="H12" s="1267"/>
      <c r="I12" s="1267"/>
      <c r="J12" s="1268"/>
      <c r="K12" s="918">
        <v>0</v>
      </c>
      <c r="L12" s="918">
        <v>0</v>
      </c>
      <c r="M12" s="918">
        <v>0</v>
      </c>
      <c r="N12" s="1202">
        <v>0</v>
      </c>
      <c r="O12" s="1203"/>
      <c r="P12" s="1192"/>
      <c r="Q12" s="1193"/>
      <c r="T12" s="806"/>
      <c r="U12" s="807">
        <v>0.16200000000000001</v>
      </c>
      <c r="V12" s="796"/>
      <c r="W12" s="752"/>
      <c r="X12" s="752"/>
      <c r="Y12" s="752"/>
      <c r="Z12" s="752"/>
      <c r="AA12" s="752"/>
      <c r="AB12" s="752"/>
      <c r="AC12" s="789"/>
    </row>
    <row r="13" spans="1:29" s="737" customFormat="1" ht="10.9" customHeight="1" x14ac:dyDescent="0.2">
      <c r="A13" s="805" t="s">
        <v>427</v>
      </c>
      <c r="B13" s="1267" t="s">
        <v>33</v>
      </c>
      <c r="C13" s="1267"/>
      <c r="D13" s="1267"/>
      <c r="E13" s="1267"/>
      <c r="F13" s="1267"/>
      <c r="G13" s="1267"/>
      <c r="H13" s="1267"/>
      <c r="I13" s="1267"/>
      <c r="J13" s="1268"/>
      <c r="K13" s="918">
        <v>0</v>
      </c>
      <c r="L13" s="918">
        <v>0</v>
      </c>
      <c r="M13" s="918">
        <v>0</v>
      </c>
      <c r="N13" s="1202">
        <v>0</v>
      </c>
      <c r="O13" s="1203"/>
      <c r="P13" s="1192"/>
      <c r="Q13" s="1193"/>
      <c r="T13" s="806"/>
      <c r="U13" s="807">
        <v>0.16200000000000001</v>
      </c>
      <c r="V13" s="796"/>
      <c r="W13" s="752"/>
      <c r="X13" s="752"/>
      <c r="Y13" s="752"/>
      <c r="Z13" s="752"/>
      <c r="AA13" s="752"/>
      <c r="AB13" s="752"/>
      <c r="AC13" s="789"/>
    </row>
    <row r="14" spans="1:29" s="737" customFormat="1" ht="10.9" customHeight="1" x14ac:dyDescent="0.2">
      <c r="A14" s="805" t="s">
        <v>428</v>
      </c>
      <c r="B14" s="1267" t="s">
        <v>33</v>
      </c>
      <c r="C14" s="1267"/>
      <c r="D14" s="1267"/>
      <c r="E14" s="1267"/>
      <c r="F14" s="1267"/>
      <c r="G14" s="1267"/>
      <c r="H14" s="1267"/>
      <c r="I14" s="1267"/>
      <c r="J14" s="1268"/>
      <c r="K14" s="918">
        <v>0</v>
      </c>
      <c r="L14" s="918">
        <v>0</v>
      </c>
      <c r="M14" s="918">
        <v>0</v>
      </c>
      <c r="N14" s="1202">
        <v>0</v>
      </c>
      <c r="O14" s="1203"/>
      <c r="P14" s="1192"/>
      <c r="Q14" s="1193"/>
      <c r="T14" s="806"/>
      <c r="U14" s="807">
        <v>0.16200000000000001</v>
      </c>
      <c r="V14" s="796"/>
      <c r="W14" s="752"/>
      <c r="X14" s="752"/>
      <c r="Y14" s="752"/>
      <c r="Z14" s="752"/>
      <c r="AA14" s="752"/>
      <c r="AB14" s="752"/>
      <c r="AC14" s="789"/>
    </row>
    <row r="15" spans="1:29" s="737" customFormat="1" ht="10.9" customHeight="1" x14ac:dyDescent="0.2">
      <c r="A15" s="727" t="s">
        <v>429</v>
      </c>
      <c r="B15" s="750">
        <v>0</v>
      </c>
      <c r="C15" s="757" t="s">
        <v>430</v>
      </c>
      <c r="D15" s="757"/>
      <c r="E15" s="757"/>
      <c r="F15" s="757"/>
      <c r="G15" s="757"/>
      <c r="H15" s="757"/>
      <c r="I15" s="757"/>
      <c r="J15" s="757"/>
      <c r="K15" s="878">
        <v>0</v>
      </c>
      <c r="L15" s="878">
        <v>0</v>
      </c>
      <c r="M15" s="878">
        <v>0</v>
      </c>
      <c r="N15" s="1202">
        <v>0</v>
      </c>
      <c r="O15" s="1203"/>
      <c r="P15" s="1192"/>
      <c r="Q15" s="1193"/>
      <c r="T15" s="806"/>
      <c r="U15" s="807">
        <v>0.16200000000000001</v>
      </c>
      <c r="V15" s="796"/>
      <c r="W15" s="752"/>
      <c r="X15" s="752"/>
      <c r="Y15" s="752"/>
      <c r="Z15" s="752"/>
      <c r="AA15" s="752"/>
      <c r="AB15" s="752"/>
      <c r="AC15" s="789"/>
    </row>
    <row r="16" spans="1:29" s="737" customFormat="1" ht="10.9" customHeight="1" x14ac:dyDescent="0.2">
      <c r="A16" s="727" t="s">
        <v>431</v>
      </c>
      <c r="B16" s="750">
        <v>0</v>
      </c>
      <c r="C16" s="757" t="s">
        <v>432</v>
      </c>
      <c r="D16" s="757"/>
      <c r="E16" s="757"/>
      <c r="F16" s="757"/>
      <c r="G16" s="757"/>
      <c r="H16" s="757"/>
      <c r="I16" s="757"/>
      <c r="J16" s="757"/>
      <c r="K16" s="879">
        <f>SUM(K10:K15)</f>
        <v>0</v>
      </c>
      <c r="L16" s="879">
        <f>SUM(L10:L15)</f>
        <v>0</v>
      </c>
      <c r="M16" s="879">
        <f>SUM(M10:M15)</f>
        <v>0</v>
      </c>
      <c r="N16" s="1190">
        <f>SUM(N10:O15)</f>
        <v>0</v>
      </c>
      <c r="O16" s="1191"/>
      <c r="P16" s="1192"/>
      <c r="Q16" s="1193"/>
      <c r="T16" s="806"/>
      <c r="U16" s="807"/>
      <c r="V16" s="796"/>
      <c r="W16" s="752"/>
      <c r="X16" s="752"/>
      <c r="Y16" s="752"/>
      <c r="Z16" s="752"/>
      <c r="AA16" s="752"/>
      <c r="AB16" s="752"/>
      <c r="AC16" s="789"/>
    </row>
    <row r="17" spans="1:29" s="737" customFormat="1" ht="10.9" customHeight="1" x14ac:dyDescent="0.2">
      <c r="A17" s="727" t="s">
        <v>433</v>
      </c>
      <c r="B17" s="762"/>
      <c r="C17" s="757"/>
      <c r="D17" s="757"/>
      <c r="E17" s="757"/>
      <c r="F17" s="757"/>
      <c r="G17" s="757"/>
      <c r="H17" s="757"/>
      <c r="I17" s="757"/>
      <c r="J17" s="757"/>
      <c r="K17" s="844"/>
      <c r="L17" s="844"/>
      <c r="M17" s="844"/>
      <c r="N17" s="1189"/>
      <c r="O17" s="1189"/>
      <c r="P17" s="1211"/>
      <c r="Q17" s="1212"/>
      <c r="T17" s="806"/>
      <c r="U17" s="807"/>
      <c r="V17" s="796"/>
      <c r="W17" s="752"/>
      <c r="X17" s="752"/>
      <c r="Y17" s="752"/>
      <c r="Z17" s="752"/>
      <c r="AA17" s="752"/>
      <c r="AB17" s="752"/>
      <c r="AC17" s="789"/>
    </row>
    <row r="18" spans="1:29" s="737" customFormat="1" ht="10.9" customHeight="1" x14ac:dyDescent="0.2">
      <c r="A18" s="727" t="s">
        <v>434</v>
      </c>
      <c r="B18" s="750">
        <v>0</v>
      </c>
      <c r="C18" s="762" t="s">
        <v>435</v>
      </c>
      <c r="D18" s="762"/>
      <c r="E18" s="762"/>
      <c r="F18" s="762"/>
      <c r="G18" s="757"/>
      <c r="H18" s="757"/>
      <c r="I18" s="757"/>
      <c r="J18" s="757"/>
      <c r="K18" s="878">
        <v>0</v>
      </c>
      <c r="L18" s="878">
        <v>0</v>
      </c>
      <c r="M18" s="878">
        <v>0</v>
      </c>
      <c r="N18" s="1202">
        <v>0</v>
      </c>
      <c r="O18" s="1203"/>
      <c r="P18" s="1192"/>
      <c r="Q18" s="1193"/>
      <c r="T18" s="806"/>
      <c r="U18" s="807">
        <f>U6</f>
        <v>0.35</v>
      </c>
      <c r="V18" s="796"/>
      <c r="W18" s="752"/>
      <c r="X18" s="752"/>
      <c r="Y18" s="752"/>
      <c r="Z18" s="752"/>
      <c r="AA18" s="752"/>
      <c r="AB18" s="752"/>
      <c r="AC18" s="789"/>
    </row>
    <row r="19" spans="1:29" s="737" customFormat="1" ht="10.9" customHeight="1" x14ac:dyDescent="0.2">
      <c r="A19" s="727" t="s">
        <v>436</v>
      </c>
      <c r="B19" s="750">
        <v>0</v>
      </c>
      <c r="C19" s="762" t="s">
        <v>437</v>
      </c>
      <c r="D19" s="762"/>
      <c r="E19" s="762"/>
      <c r="F19" s="762"/>
      <c r="G19" s="757"/>
      <c r="H19" s="757"/>
      <c r="I19" s="757"/>
      <c r="J19" s="757"/>
      <c r="K19" s="878">
        <v>0</v>
      </c>
      <c r="L19" s="878">
        <v>0</v>
      </c>
      <c r="M19" s="878">
        <v>0</v>
      </c>
      <c r="N19" s="1202">
        <v>0</v>
      </c>
      <c r="O19" s="1203"/>
      <c r="P19" s="1192"/>
      <c r="Q19" s="1193"/>
      <c r="T19" s="806"/>
      <c r="U19" s="807">
        <f>U6</f>
        <v>0.35</v>
      </c>
      <c r="V19" s="796"/>
      <c r="W19" s="752"/>
      <c r="X19" s="752"/>
      <c r="Y19" s="752"/>
      <c r="Z19" s="752"/>
      <c r="AA19" s="752"/>
      <c r="AB19" s="752"/>
      <c r="AC19" s="789"/>
    </row>
    <row r="20" spans="1:29" s="737" customFormat="1" ht="10.9" customHeight="1" x14ac:dyDescent="0.2">
      <c r="A20" s="727" t="s">
        <v>438</v>
      </c>
      <c r="B20" s="750">
        <v>0</v>
      </c>
      <c r="C20" s="762" t="s">
        <v>439</v>
      </c>
      <c r="D20" s="762"/>
      <c r="E20" s="762"/>
      <c r="F20" s="762"/>
      <c r="G20" s="757"/>
      <c r="H20" s="757"/>
      <c r="I20" s="757"/>
      <c r="J20" s="757"/>
      <c r="K20" s="765"/>
      <c r="L20" s="765"/>
      <c r="M20" s="765"/>
      <c r="N20" s="1187">
        <f>+'Bdgt Yr 1'!I42+'Bdgt Yr 1'!I43+'Bdgt Yr 1'!I47+'Bdgt Yr 1'!I48+'Bdgt Yr 1'!J47+'Bdgt Yr 1'!J48</f>
        <v>0</v>
      </c>
      <c r="O20" s="1188"/>
      <c r="P20" s="1192"/>
      <c r="Q20" s="1193"/>
      <c r="T20" s="806"/>
      <c r="U20" s="807">
        <f>U8</f>
        <v>1.7000000000000001E-2</v>
      </c>
      <c r="V20" s="796"/>
      <c r="W20" s="752"/>
      <c r="X20" s="752"/>
      <c r="Y20" s="752"/>
      <c r="Z20" s="752"/>
      <c r="AA20" s="752"/>
      <c r="AB20" s="752"/>
      <c r="AC20" s="789"/>
    </row>
    <row r="21" spans="1:29" s="737" customFormat="1" ht="10.9" customHeight="1" x14ac:dyDescent="0.2">
      <c r="A21" s="727" t="s">
        <v>440</v>
      </c>
      <c r="B21" s="750">
        <v>0</v>
      </c>
      <c r="C21" s="762" t="s">
        <v>441</v>
      </c>
      <c r="D21" s="762"/>
      <c r="E21" s="762"/>
      <c r="F21" s="762"/>
      <c r="G21" s="757"/>
      <c r="H21" s="757"/>
      <c r="I21" s="757"/>
      <c r="J21" s="757"/>
      <c r="K21" s="765"/>
      <c r="L21" s="765"/>
      <c r="M21" s="765"/>
      <c r="N21" s="1187">
        <f>+'Bdgt Yr 1'!K44+'Bdgt Yr 1'!K45</f>
        <v>0</v>
      </c>
      <c r="O21" s="1188"/>
      <c r="P21" s="1192"/>
      <c r="Q21" s="1193"/>
      <c r="T21" s="806"/>
      <c r="U21" s="807">
        <f>U8</f>
        <v>1.7000000000000001E-2</v>
      </c>
      <c r="V21" s="796"/>
      <c r="W21" s="752"/>
      <c r="X21" s="752"/>
      <c r="Y21" s="752"/>
      <c r="Z21" s="752"/>
      <c r="AA21" s="752"/>
      <c r="AB21" s="752"/>
      <c r="AC21" s="789"/>
    </row>
    <row r="22" spans="1:29" s="737" customFormat="1" ht="10.9" customHeight="1" x14ac:dyDescent="0.2">
      <c r="A22" s="727" t="s">
        <v>442</v>
      </c>
      <c r="B22" s="750">
        <v>0</v>
      </c>
      <c r="C22" s="762" t="s">
        <v>443</v>
      </c>
      <c r="D22" s="766"/>
      <c r="E22" s="766"/>
      <c r="F22" s="766"/>
      <c r="G22" s="767"/>
      <c r="H22" s="770"/>
      <c r="I22" s="757"/>
      <c r="J22" s="757"/>
      <c r="K22" s="765"/>
      <c r="L22" s="765"/>
      <c r="M22" s="765"/>
      <c r="N22" s="1209">
        <v>0</v>
      </c>
      <c r="O22" s="1210"/>
      <c r="P22" s="1192"/>
      <c r="Q22" s="1193"/>
      <c r="T22" s="806"/>
      <c r="U22" s="807">
        <f>U6</f>
        <v>0.35</v>
      </c>
      <c r="V22" s="796"/>
      <c r="W22" s="752"/>
      <c r="X22" s="752"/>
      <c r="Y22" s="752"/>
      <c r="Z22" s="752"/>
      <c r="AA22" s="752"/>
      <c r="AB22" s="752"/>
      <c r="AC22" s="789"/>
    </row>
    <row r="23" spans="1:29" s="737" customFormat="1" ht="10.9" customHeight="1" x14ac:dyDescent="0.2">
      <c r="A23" s="773" t="s">
        <v>429</v>
      </c>
      <c r="B23" s="750">
        <v>0</v>
      </c>
      <c r="C23" s="769" t="s">
        <v>444</v>
      </c>
      <c r="D23" s="769"/>
      <c r="E23" s="769"/>
      <c r="F23" s="769"/>
      <c r="G23" s="770"/>
      <c r="H23" s="757"/>
      <c r="I23" s="757"/>
      <c r="J23" s="757"/>
      <c r="K23" s="765"/>
      <c r="L23" s="765"/>
      <c r="M23" s="765"/>
      <c r="N23" s="1209">
        <v>0</v>
      </c>
      <c r="O23" s="1210"/>
      <c r="P23" s="1192"/>
      <c r="Q23" s="1193"/>
      <c r="T23" s="806"/>
      <c r="U23" s="807">
        <f>U6</f>
        <v>0.35</v>
      </c>
      <c r="V23" s="796"/>
      <c r="W23" s="752"/>
      <c r="X23" s="752"/>
      <c r="Y23" s="752"/>
      <c r="Z23" s="752"/>
      <c r="AA23" s="752"/>
      <c r="AB23" s="752"/>
      <c r="AC23" s="789"/>
    </row>
    <row r="24" spans="1:29" s="737" customFormat="1" ht="10.9" customHeight="1" x14ac:dyDescent="0.2">
      <c r="A24" s="727"/>
      <c r="B24" s="728"/>
      <c r="C24" s="729" t="s">
        <v>445</v>
      </c>
      <c r="D24" s="729"/>
      <c r="E24" s="729"/>
      <c r="F24" s="729"/>
      <c r="G24" s="729"/>
      <c r="H24" s="729"/>
      <c r="I24" s="729"/>
      <c r="J24" s="729"/>
      <c r="K24" s="734"/>
      <c r="L24" s="734"/>
      <c r="M24" s="734"/>
      <c r="N24" s="1190">
        <f>SUM(N16:O23)</f>
        <v>0</v>
      </c>
      <c r="O24" s="1191"/>
      <c r="P24" s="1192"/>
      <c r="Q24" s="1193"/>
      <c r="T24" s="793"/>
      <c r="U24" s="791"/>
      <c r="V24" s="808"/>
      <c r="W24" s="752"/>
      <c r="X24" s="752"/>
      <c r="Y24" s="752"/>
      <c r="Z24" s="752"/>
      <c r="AA24" s="752"/>
      <c r="AB24" s="752"/>
      <c r="AC24" s="789"/>
    </row>
    <row r="25" spans="1:29" s="737" customFormat="1" ht="10.9" customHeight="1" x14ac:dyDescent="0.2">
      <c r="A25" s="727" t="s">
        <v>446</v>
      </c>
      <c r="B25" s="728"/>
      <c r="C25" s="729"/>
      <c r="D25" s="729"/>
      <c r="E25" s="729"/>
      <c r="F25" s="729"/>
      <c r="G25" s="729"/>
      <c r="H25" s="729"/>
      <c r="I25" s="771"/>
      <c r="J25" s="729"/>
      <c r="K25" s="734"/>
      <c r="L25" s="734"/>
      <c r="M25" s="734"/>
      <c r="N25" s="1190">
        <f>ROUND('Bdgt Yr 1'!J52,0)</f>
        <v>0</v>
      </c>
      <c r="O25" s="1191"/>
      <c r="P25" s="1192"/>
      <c r="Q25" s="1193"/>
      <c r="T25" s="809"/>
      <c r="U25" s="791"/>
      <c r="V25" s="808"/>
      <c r="W25" s="752"/>
      <c r="X25" s="752"/>
      <c r="Y25" s="752"/>
      <c r="Z25" s="752"/>
      <c r="AA25" s="752"/>
      <c r="AB25" s="752"/>
      <c r="AC25" s="789"/>
    </row>
    <row r="26" spans="1:29" s="737" customFormat="1" ht="10.9" customHeight="1" x14ac:dyDescent="0.2">
      <c r="A26" s="727"/>
      <c r="B26" s="728" t="s">
        <v>447</v>
      </c>
      <c r="C26" s="729"/>
      <c r="D26" s="729"/>
      <c r="E26" s="729"/>
      <c r="F26" s="729"/>
      <c r="G26" s="729"/>
      <c r="H26" s="729"/>
      <c r="I26" s="729"/>
      <c r="J26" s="729"/>
      <c r="K26" s="734"/>
      <c r="L26" s="734"/>
      <c r="M26" s="734"/>
      <c r="N26" s="1190">
        <f>N24+N25</f>
        <v>0</v>
      </c>
      <c r="O26" s="1191"/>
      <c r="P26" s="1192"/>
      <c r="Q26" s="1193"/>
      <c r="T26" s="793"/>
      <c r="U26" s="791"/>
      <c r="V26" s="808"/>
      <c r="W26" s="752"/>
      <c r="X26" s="752"/>
      <c r="Y26" s="752"/>
      <c r="Z26" s="752"/>
      <c r="AA26" s="752"/>
      <c r="AB26" s="752"/>
      <c r="AC26" s="789"/>
    </row>
    <row r="27" spans="1:29" s="737" customFormat="1" ht="10.9" customHeight="1" x14ac:dyDescent="0.2">
      <c r="A27" s="841" t="s">
        <v>448</v>
      </c>
      <c r="B27" s="822"/>
      <c r="C27" s="817"/>
      <c r="D27" s="817"/>
      <c r="E27" s="817"/>
      <c r="F27" s="817"/>
      <c r="G27" s="817"/>
      <c r="H27" s="817"/>
      <c r="I27" s="817"/>
      <c r="J27" s="817"/>
      <c r="K27" s="818"/>
      <c r="L27" s="818"/>
      <c r="M27" s="819"/>
      <c r="N27" s="861"/>
      <c r="O27" s="863"/>
      <c r="P27" s="862"/>
      <c r="Q27" s="863"/>
      <c r="T27" s="793"/>
      <c r="U27" s="791"/>
      <c r="V27" s="808"/>
      <c r="W27" s="752"/>
      <c r="X27" s="752"/>
      <c r="Y27" s="752"/>
      <c r="Z27" s="752"/>
      <c r="AA27" s="752"/>
      <c r="AB27" s="752"/>
      <c r="AC27" s="789"/>
    </row>
    <row r="28" spans="1:29" s="737" customFormat="1" ht="10.9" customHeight="1" x14ac:dyDescent="0.2">
      <c r="A28" s="838"/>
      <c r="B28" s="896" t="s">
        <v>33</v>
      </c>
      <c r="C28" s="1215">
        <v>0</v>
      </c>
      <c r="D28" s="1215"/>
      <c r="E28" s="1215"/>
      <c r="F28" s="1215"/>
      <c r="G28" s="1215"/>
      <c r="H28" s="1215"/>
      <c r="I28" s="1215"/>
      <c r="J28" s="1215"/>
      <c r="K28" s="1215"/>
      <c r="L28" s="1215"/>
      <c r="M28" s="1216"/>
      <c r="N28" s="864"/>
      <c r="O28" s="866"/>
      <c r="P28" s="865"/>
      <c r="Q28" s="866"/>
      <c r="T28" s="793"/>
      <c r="U28" s="791"/>
      <c r="V28" s="808"/>
      <c r="W28" s="752"/>
      <c r="X28" s="752"/>
      <c r="Y28" s="752"/>
      <c r="Z28" s="752"/>
      <c r="AA28" s="752"/>
      <c r="AB28" s="752"/>
      <c r="AC28" s="789"/>
    </row>
    <row r="29" spans="1:29" s="737" customFormat="1" ht="10.9" customHeight="1" x14ac:dyDescent="0.2">
      <c r="A29" s="838"/>
      <c r="B29" s="896" t="s">
        <v>33</v>
      </c>
      <c r="C29" s="1215">
        <v>0</v>
      </c>
      <c r="D29" s="1215"/>
      <c r="E29" s="1215"/>
      <c r="F29" s="1215"/>
      <c r="G29" s="1215"/>
      <c r="H29" s="1215"/>
      <c r="I29" s="1215"/>
      <c r="J29" s="1215"/>
      <c r="K29" s="1215"/>
      <c r="L29" s="1215"/>
      <c r="M29" s="1216"/>
      <c r="N29" s="864"/>
      <c r="O29" s="866"/>
      <c r="P29" s="865"/>
      <c r="Q29" s="866"/>
      <c r="T29" s="793"/>
      <c r="U29" s="791"/>
      <c r="V29" s="808"/>
      <c r="W29" s="752"/>
      <c r="X29" s="752"/>
      <c r="Y29" s="752"/>
      <c r="Z29" s="752"/>
      <c r="AA29" s="752"/>
      <c r="AB29" s="752"/>
      <c r="AC29" s="789"/>
    </row>
    <row r="30" spans="1:29" s="737" customFormat="1" ht="10.9" customHeight="1" x14ac:dyDescent="0.2">
      <c r="A30" s="838"/>
      <c r="B30" s="896" t="s">
        <v>33</v>
      </c>
      <c r="C30" s="1215">
        <v>0</v>
      </c>
      <c r="D30" s="1215"/>
      <c r="E30" s="1215"/>
      <c r="F30" s="1215"/>
      <c r="G30" s="1215"/>
      <c r="H30" s="1215"/>
      <c r="I30" s="1215"/>
      <c r="J30" s="1215"/>
      <c r="K30" s="1215"/>
      <c r="L30" s="1215"/>
      <c r="M30" s="1216"/>
      <c r="N30" s="864"/>
      <c r="O30" s="866"/>
      <c r="P30" s="865"/>
      <c r="Q30" s="866"/>
      <c r="T30" s="793"/>
      <c r="U30" s="791"/>
      <c r="V30" s="808"/>
      <c r="W30" s="752"/>
      <c r="X30" s="752"/>
      <c r="Y30" s="752"/>
      <c r="Z30" s="752"/>
      <c r="AA30" s="752"/>
      <c r="AB30" s="752"/>
      <c r="AC30" s="789"/>
    </row>
    <row r="31" spans="1:29" s="737" customFormat="1" ht="10.9" customHeight="1" x14ac:dyDescent="0.2">
      <c r="A31" s="838"/>
      <c r="B31" s="896" t="s">
        <v>33</v>
      </c>
      <c r="C31" s="1215">
        <v>0</v>
      </c>
      <c r="D31" s="1215"/>
      <c r="E31" s="1215"/>
      <c r="F31" s="1215"/>
      <c r="G31" s="1215"/>
      <c r="H31" s="1215"/>
      <c r="I31" s="1215"/>
      <c r="J31" s="1215"/>
      <c r="K31" s="1215"/>
      <c r="L31" s="1215"/>
      <c r="M31" s="1216"/>
      <c r="N31" s="867"/>
      <c r="O31" s="869"/>
      <c r="P31" s="868"/>
      <c r="Q31" s="869"/>
      <c r="T31" s="793"/>
      <c r="U31" s="791"/>
      <c r="V31" s="808"/>
      <c r="W31" s="752"/>
      <c r="X31" s="752"/>
      <c r="Y31" s="752"/>
      <c r="Z31" s="752"/>
      <c r="AA31" s="752"/>
      <c r="AB31" s="752"/>
      <c r="AC31" s="789"/>
    </row>
    <row r="32" spans="1:29" s="737" customFormat="1" ht="10.9" customHeight="1" x14ac:dyDescent="0.2">
      <c r="A32" s="758"/>
      <c r="B32" s="728" t="s">
        <v>449</v>
      </c>
      <c r="C32" s="729"/>
      <c r="D32" s="757"/>
      <c r="E32" s="757"/>
      <c r="F32" s="757"/>
      <c r="G32" s="757"/>
      <c r="H32" s="757"/>
      <c r="I32" s="757"/>
      <c r="J32" s="757"/>
      <c r="K32" s="907"/>
      <c r="L32" s="907"/>
      <c r="M32" s="908"/>
      <c r="N32" s="1187">
        <f>'Bdgt Yr 1'!K54</f>
        <v>0</v>
      </c>
      <c r="O32" s="1188"/>
      <c r="P32" s="1192"/>
      <c r="Q32" s="1193"/>
      <c r="T32" s="793"/>
      <c r="U32" s="791"/>
      <c r="V32" s="808"/>
      <c r="W32" s="752"/>
      <c r="X32" s="752"/>
      <c r="Y32" s="752"/>
      <c r="Z32" s="752"/>
      <c r="AA32" s="752"/>
      <c r="AB32" s="752"/>
      <c r="AC32" s="789"/>
    </row>
    <row r="33" spans="1:29" s="737" customFormat="1" ht="10.9" customHeight="1" x14ac:dyDescent="0.2">
      <c r="A33" s="768" t="s">
        <v>450</v>
      </c>
      <c r="B33" s="769"/>
      <c r="C33" s="770"/>
      <c r="D33" s="770" t="s">
        <v>451</v>
      </c>
      <c r="E33" s="770"/>
      <c r="F33" s="770"/>
      <c r="G33" s="770"/>
      <c r="H33" s="770"/>
      <c r="I33" s="770"/>
      <c r="J33" s="770"/>
      <c r="K33" s="839"/>
      <c r="L33" s="839"/>
      <c r="M33" s="839"/>
      <c r="N33" s="1187">
        <f>'Bdgt Yr 1'!K57</f>
        <v>0</v>
      </c>
      <c r="O33" s="1188"/>
      <c r="P33" s="1192"/>
      <c r="Q33" s="1193"/>
      <c r="T33" s="793"/>
      <c r="U33" s="791"/>
      <c r="V33" s="808"/>
      <c r="W33" s="752"/>
      <c r="X33" s="752"/>
      <c r="Y33" s="752"/>
      <c r="Z33" s="752"/>
      <c r="AA33" s="752"/>
      <c r="AB33" s="752"/>
      <c r="AC33" s="789"/>
    </row>
    <row r="34" spans="1:29" s="737" customFormat="1" ht="10.9" customHeight="1" x14ac:dyDescent="0.2">
      <c r="A34" s="841"/>
      <c r="B34" s="822"/>
      <c r="C34" s="817"/>
      <c r="D34" s="757" t="s">
        <v>452</v>
      </c>
      <c r="E34" s="757"/>
      <c r="F34" s="757"/>
      <c r="G34" s="757"/>
      <c r="H34" s="757"/>
      <c r="I34" s="757"/>
      <c r="J34" s="757"/>
      <c r="K34" s="765"/>
      <c r="L34" s="765"/>
      <c r="M34" s="765"/>
      <c r="N34" s="1187">
        <f>'Bdgt Yr 1'!K58</f>
        <v>0</v>
      </c>
      <c r="O34" s="1188"/>
      <c r="P34" s="1192"/>
      <c r="Q34" s="1193"/>
      <c r="T34" s="793"/>
      <c r="U34" s="791"/>
      <c r="V34" s="808"/>
      <c r="W34" s="752"/>
      <c r="X34" s="752"/>
      <c r="Y34" s="752"/>
      <c r="Z34" s="752"/>
      <c r="AA34" s="752"/>
      <c r="AB34" s="752"/>
      <c r="AC34" s="789"/>
    </row>
    <row r="35" spans="1:29" s="737" customFormat="1" ht="10.9" customHeight="1" x14ac:dyDescent="0.2">
      <c r="A35" s="838"/>
      <c r="B35" s="766"/>
      <c r="C35" s="767"/>
      <c r="D35" s="767"/>
      <c r="E35" s="767"/>
      <c r="F35" s="767"/>
      <c r="G35" s="767"/>
      <c r="H35" s="767"/>
      <c r="I35" s="767"/>
      <c r="J35" s="767"/>
      <c r="K35" s="824"/>
      <c r="L35" s="824"/>
      <c r="M35" s="824"/>
      <c r="N35" s="861"/>
      <c r="O35" s="863"/>
      <c r="P35" s="862"/>
      <c r="Q35" s="863"/>
      <c r="T35" s="793"/>
      <c r="U35" s="791"/>
      <c r="V35" s="808"/>
      <c r="W35" s="752"/>
      <c r="X35" s="752"/>
      <c r="Y35" s="752"/>
      <c r="Z35" s="752"/>
      <c r="AA35" s="752"/>
      <c r="AB35" s="752"/>
      <c r="AC35" s="789"/>
    </row>
    <row r="36" spans="1:29" s="737" customFormat="1" ht="10.9" customHeight="1" x14ac:dyDescent="0.2">
      <c r="A36" s="838"/>
      <c r="B36" s="766"/>
      <c r="C36" s="767"/>
      <c r="D36" s="767"/>
      <c r="E36" s="767"/>
      <c r="F36" s="767"/>
      <c r="G36" s="767"/>
      <c r="H36" s="767"/>
      <c r="I36" s="767"/>
      <c r="J36" s="767"/>
      <c r="K36" s="824"/>
      <c r="L36" s="824"/>
      <c r="M36" s="824"/>
      <c r="N36" s="864"/>
      <c r="O36" s="866"/>
      <c r="P36" s="865"/>
      <c r="Q36" s="866"/>
      <c r="T36" s="793"/>
      <c r="U36" s="791"/>
      <c r="V36" s="808"/>
      <c r="W36" s="752"/>
      <c r="X36" s="752"/>
      <c r="Y36" s="752"/>
      <c r="Z36" s="752"/>
      <c r="AA36" s="752"/>
      <c r="AB36" s="752"/>
      <c r="AC36" s="789"/>
    </row>
    <row r="37" spans="1:29" s="737" customFormat="1" ht="11.65" customHeight="1" x14ac:dyDescent="0.2">
      <c r="A37" s="841" t="s">
        <v>453</v>
      </c>
      <c r="B37" s="822"/>
      <c r="C37" s="817"/>
      <c r="D37" s="817"/>
      <c r="E37" s="817"/>
      <c r="F37" s="817"/>
      <c r="G37" s="817"/>
      <c r="H37" s="817"/>
      <c r="I37" s="817"/>
      <c r="J37" s="817"/>
      <c r="K37" s="818"/>
      <c r="L37" s="818"/>
      <c r="M37" s="818"/>
      <c r="N37" s="864"/>
      <c r="O37" s="866"/>
      <c r="P37" s="865"/>
      <c r="Q37" s="866"/>
      <c r="T37" s="793"/>
      <c r="U37" s="791"/>
      <c r="V37" s="808"/>
      <c r="W37" s="752"/>
      <c r="X37" s="752"/>
      <c r="Y37" s="752"/>
      <c r="Z37" s="752"/>
      <c r="AA37" s="752"/>
      <c r="AB37" s="752"/>
      <c r="AC37" s="789"/>
    </row>
    <row r="38" spans="1:29" s="737" customFormat="1" ht="10.9" customHeight="1" x14ac:dyDescent="0.2">
      <c r="A38" s="838"/>
      <c r="B38" s="767" t="s">
        <v>454</v>
      </c>
      <c r="C38" s="767"/>
      <c r="D38" s="842" t="s">
        <v>455</v>
      </c>
      <c r="E38" s="1271">
        <f>'Bdgt Yr 1'!K61</f>
        <v>0</v>
      </c>
      <c r="F38" s="1271"/>
      <c r="G38" s="1271"/>
      <c r="H38" s="1271"/>
      <c r="I38" s="825"/>
      <c r="J38" s="843"/>
      <c r="K38" s="843"/>
      <c r="L38" s="767"/>
      <c r="M38" s="767"/>
      <c r="N38" s="864"/>
      <c r="O38" s="866"/>
      <c r="P38" s="865"/>
      <c r="Q38" s="866"/>
      <c r="T38" s="793"/>
      <c r="U38" s="791"/>
      <c r="V38" s="808"/>
      <c r="W38" s="752"/>
      <c r="X38" s="752"/>
      <c r="Y38" s="752"/>
      <c r="Z38" s="752"/>
      <c r="AA38" s="752"/>
      <c r="AB38" s="752"/>
      <c r="AC38" s="789"/>
    </row>
    <row r="39" spans="1:29" s="737" customFormat="1" ht="13.15" customHeight="1" x14ac:dyDescent="0.2">
      <c r="A39" s="838"/>
      <c r="B39" s="767" t="s">
        <v>456</v>
      </c>
      <c r="C39" s="767"/>
      <c r="D39" s="767"/>
      <c r="E39" s="1269">
        <f>'Bdgt Yr 1'!K62</f>
        <v>0</v>
      </c>
      <c r="F39" s="1269"/>
      <c r="G39" s="1269"/>
      <c r="H39" s="1269"/>
      <c r="I39" s="825"/>
      <c r="J39" s="843"/>
      <c r="K39" s="843"/>
      <c r="L39" s="767"/>
      <c r="M39" s="767"/>
      <c r="N39" s="864"/>
      <c r="O39" s="866"/>
      <c r="P39" s="865"/>
      <c r="Q39" s="866"/>
      <c r="T39" s="793"/>
      <c r="U39" s="791"/>
      <c r="V39" s="808"/>
      <c r="W39" s="752"/>
      <c r="X39" s="752"/>
      <c r="Y39" s="752"/>
      <c r="Z39" s="752"/>
      <c r="AA39" s="752"/>
      <c r="AB39" s="752"/>
      <c r="AC39" s="789"/>
    </row>
    <row r="40" spans="1:29" s="737" customFormat="1" ht="11.65" customHeight="1" x14ac:dyDescent="0.2">
      <c r="A40" s="838"/>
      <c r="B40" s="767" t="s">
        <v>457</v>
      </c>
      <c r="C40" s="767"/>
      <c r="D40" s="767"/>
      <c r="E40" s="1269">
        <f>'Bdgt Yr 1'!K63</f>
        <v>0</v>
      </c>
      <c r="F40" s="1269"/>
      <c r="G40" s="1269"/>
      <c r="H40" s="1269"/>
      <c r="I40" s="825"/>
      <c r="J40" s="843"/>
      <c r="K40" s="843"/>
      <c r="L40" s="767"/>
      <c r="M40" s="767"/>
      <c r="N40" s="864"/>
      <c r="O40" s="866"/>
      <c r="P40" s="865"/>
      <c r="Q40" s="866"/>
      <c r="T40" s="793"/>
      <c r="U40" s="791"/>
      <c r="V40" s="808"/>
      <c r="W40" s="752"/>
      <c r="X40" s="752"/>
      <c r="Y40" s="752"/>
      <c r="Z40" s="752"/>
      <c r="AA40" s="752"/>
      <c r="AB40" s="752"/>
      <c r="AC40" s="789"/>
    </row>
    <row r="41" spans="1:29" s="737" customFormat="1" ht="10.9" customHeight="1" x14ac:dyDescent="0.2">
      <c r="A41" s="735"/>
      <c r="B41" s="789" t="s">
        <v>458</v>
      </c>
      <c r="C41" s="789"/>
      <c r="E41" s="1269">
        <f>'Bdgt Yr 1'!K64</f>
        <v>0</v>
      </c>
      <c r="F41" s="1269"/>
      <c r="G41" s="1269"/>
      <c r="H41" s="1269"/>
      <c r="J41" s="843"/>
      <c r="K41" s="843"/>
      <c r="N41" s="864"/>
      <c r="O41" s="866"/>
      <c r="P41" s="865"/>
      <c r="Q41" s="866"/>
      <c r="T41" s="793"/>
      <c r="U41" s="791"/>
      <c r="V41" s="808"/>
      <c r="W41" s="752"/>
      <c r="X41" s="752"/>
      <c r="Y41" s="752"/>
      <c r="Z41" s="752"/>
      <c r="AA41" s="752"/>
      <c r="AB41" s="752"/>
      <c r="AC41" s="789"/>
    </row>
    <row r="42" spans="1:29" s="737" customFormat="1" ht="4.9000000000000004" customHeight="1" x14ac:dyDescent="0.2">
      <c r="A42" s="727"/>
      <c r="B42" s="729"/>
      <c r="C42" s="729"/>
      <c r="E42" s="897"/>
      <c r="F42" s="897"/>
      <c r="G42" s="897"/>
      <c r="H42" s="897"/>
      <c r="J42" s="749"/>
      <c r="K42" s="749"/>
      <c r="N42" s="867"/>
      <c r="O42" s="869"/>
      <c r="P42" s="868"/>
      <c r="Q42" s="869"/>
      <c r="T42" s="793"/>
      <c r="U42" s="791"/>
      <c r="V42" s="808"/>
      <c r="W42" s="752"/>
      <c r="X42" s="752"/>
      <c r="Y42" s="752"/>
      <c r="Z42" s="752"/>
      <c r="AA42" s="752"/>
      <c r="AB42" s="752"/>
      <c r="AC42" s="789"/>
    </row>
    <row r="43" spans="1:29" s="737" customFormat="1" ht="10.9" customHeight="1" x14ac:dyDescent="0.2">
      <c r="A43" s="727" t="s">
        <v>33</v>
      </c>
      <c r="B43" s="1242" t="s">
        <v>655</v>
      </c>
      <c r="C43" s="1242"/>
      <c r="D43" s="1242"/>
      <c r="E43" s="1242"/>
      <c r="F43" s="1242"/>
      <c r="G43" s="1242"/>
      <c r="H43" s="906">
        <v>0</v>
      </c>
      <c r="I43" s="774" t="s">
        <v>639</v>
      </c>
      <c r="J43" s="775" t="s">
        <v>459</v>
      </c>
      <c r="K43" s="731"/>
      <c r="L43" s="731"/>
      <c r="M43" s="731"/>
      <c r="N43" s="1190">
        <f>SUM(E38:H41)</f>
        <v>0</v>
      </c>
      <c r="O43" s="1191"/>
      <c r="P43" s="1192"/>
      <c r="Q43" s="1193"/>
      <c r="T43" s="793"/>
      <c r="U43" s="791"/>
      <c r="V43" s="808"/>
      <c r="W43" s="752"/>
      <c r="X43" s="752"/>
      <c r="Y43" s="752"/>
      <c r="Z43" s="752"/>
      <c r="AA43" s="752"/>
      <c r="AB43" s="752"/>
      <c r="AC43" s="789"/>
    </row>
    <row r="44" spans="1:29" s="737" customFormat="1" ht="10.9" customHeight="1" x14ac:dyDescent="0.2">
      <c r="A44" s="727" t="s">
        <v>460</v>
      </c>
      <c r="B44" s="728"/>
      <c r="C44" s="729"/>
      <c r="D44" s="729"/>
      <c r="E44" s="729"/>
      <c r="F44" s="729"/>
      <c r="G44" s="729"/>
      <c r="H44" s="729"/>
      <c r="I44" s="729"/>
      <c r="J44" s="729"/>
      <c r="K44" s="734"/>
      <c r="L44" s="734"/>
      <c r="M44" s="734"/>
      <c r="N44" s="1189"/>
      <c r="O44" s="1189"/>
      <c r="P44" s="1211"/>
      <c r="Q44" s="1212"/>
      <c r="T44" s="793"/>
      <c r="U44" s="791"/>
      <c r="V44" s="808"/>
      <c r="W44" s="752"/>
      <c r="X44" s="752"/>
      <c r="Y44" s="752"/>
      <c r="Z44" s="752"/>
      <c r="AA44" s="752"/>
      <c r="AB44" s="752"/>
      <c r="AC44" s="789"/>
    </row>
    <row r="45" spans="1:29" s="737" customFormat="1" ht="10.9" customHeight="1" x14ac:dyDescent="0.2">
      <c r="A45" s="727"/>
      <c r="B45" s="729" t="s">
        <v>461</v>
      </c>
      <c r="C45" s="729"/>
      <c r="D45" s="729"/>
      <c r="E45" s="729"/>
      <c r="F45" s="729"/>
      <c r="G45" s="729"/>
      <c r="H45" s="729"/>
      <c r="I45" s="729"/>
      <c r="J45" s="729"/>
      <c r="K45" s="734"/>
      <c r="L45" s="734"/>
      <c r="M45" s="734"/>
      <c r="N45" s="1187">
        <f>'Bdgt Yr 1'!K67</f>
        <v>0</v>
      </c>
      <c r="O45" s="1188"/>
      <c r="P45" s="1192"/>
      <c r="Q45" s="1193"/>
      <c r="T45" s="793"/>
      <c r="U45" s="791"/>
      <c r="V45" s="808"/>
      <c r="W45" s="752"/>
      <c r="X45" s="752"/>
      <c r="Y45" s="752"/>
      <c r="Z45" s="752"/>
      <c r="AA45" s="752"/>
      <c r="AB45" s="752"/>
      <c r="AC45" s="789"/>
    </row>
    <row r="46" spans="1:29" s="737" customFormat="1" ht="10.9" customHeight="1" x14ac:dyDescent="0.2">
      <c r="A46" s="727"/>
      <c r="B46" s="729" t="s">
        <v>462</v>
      </c>
      <c r="C46" s="729"/>
      <c r="D46" s="729"/>
      <c r="E46" s="729"/>
      <c r="F46" s="729"/>
      <c r="G46" s="729"/>
      <c r="H46" s="729"/>
      <c r="I46" s="729"/>
      <c r="J46" s="729"/>
      <c r="K46" s="734"/>
      <c r="L46" s="734"/>
      <c r="M46" s="734"/>
      <c r="N46" s="1187">
        <f>'Bdgt Yr 1'!K70</f>
        <v>0</v>
      </c>
      <c r="O46" s="1188"/>
      <c r="P46" s="1192"/>
      <c r="Q46" s="1193"/>
      <c r="T46" s="793"/>
      <c r="U46" s="791"/>
      <c r="V46" s="808"/>
      <c r="W46" s="752"/>
      <c r="X46" s="752"/>
      <c r="Y46" s="752"/>
      <c r="Z46" s="752"/>
      <c r="AA46" s="752"/>
      <c r="AB46" s="752"/>
      <c r="AC46" s="789"/>
    </row>
    <row r="47" spans="1:29" s="737" customFormat="1" ht="13.15" customHeight="1" x14ac:dyDescent="0.25">
      <c r="A47" s="727"/>
      <c r="B47" s="729" t="s">
        <v>463</v>
      </c>
      <c r="C47" s="729"/>
      <c r="D47" s="729"/>
      <c r="E47" s="729"/>
      <c r="F47" s="729"/>
      <c r="G47" s="880" t="s">
        <v>33</v>
      </c>
      <c r="H47" s="880"/>
      <c r="I47" s="880"/>
      <c r="J47" s="880"/>
      <c r="K47" s="880"/>
      <c r="L47" s="880"/>
      <c r="M47" s="881"/>
      <c r="N47" s="1187">
        <f>'Bdgt Yr 1'!K72</f>
        <v>0</v>
      </c>
      <c r="O47" s="1188"/>
      <c r="P47" s="1192"/>
      <c r="Q47" s="1193"/>
      <c r="T47" s="793"/>
      <c r="U47" s="791"/>
      <c r="V47" s="808"/>
      <c r="W47" s="752"/>
      <c r="X47" s="752"/>
      <c r="Y47" s="752"/>
      <c r="Z47" s="752"/>
      <c r="AA47" s="752"/>
      <c r="AB47" s="752"/>
      <c r="AC47" s="789"/>
    </row>
    <row r="48" spans="1:29" s="737" customFormat="1" ht="10.9" customHeight="1" x14ac:dyDescent="0.2">
      <c r="A48" s="727"/>
      <c r="B48" s="729" t="s">
        <v>464</v>
      </c>
      <c r="C48" s="729"/>
      <c r="D48" s="729"/>
      <c r="E48" s="729"/>
      <c r="F48" s="729"/>
      <c r="G48" s="729"/>
      <c r="H48" s="729"/>
      <c r="I48" s="729"/>
      <c r="J48" s="729"/>
      <c r="K48" s="734"/>
      <c r="L48" s="734"/>
      <c r="M48" s="734"/>
      <c r="N48" s="1187">
        <f>'Bdgt Yr 1'!K69</f>
        <v>0</v>
      </c>
      <c r="O48" s="1188"/>
      <c r="P48" s="1192"/>
      <c r="Q48" s="1193"/>
      <c r="T48" s="793"/>
      <c r="U48" s="791"/>
      <c r="V48" s="808"/>
      <c r="W48" s="752"/>
      <c r="X48" s="752"/>
      <c r="Y48" s="752"/>
      <c r="Z48" s="752"/>
      <c r="AA48" s="752"/>
      <c r="AB48" s="752"/>
      <c r="AC48" s="789"/>
    </row>
    <row r="49" spans="1:29" s="737" customFormat="1" ht="10.9" customHeight="1" x14ac:dyDescent="0.2">
      <c r="A49" s="727"/>
      <c r="B49" s="729" t="s">
        <v>465</v>
      </c>
      <c r="C49" s="729"/>
      <c r="D49" s="729"/>
      <c r="E49" s="729"/>
      <c r="F49" s="729"/>
      <c r="G49" s="729"/>
      <c r="H49" s="729"/>
      <c r="I49" s="729"/>
      <c r="J49" s="729"/>
      <c r="K49" s="810"/>
      <c r="L49" s="1195"/>
      <c r="M49" s="1196"/>
      <c r="N49" s="1187">
        <f>+'Bdgt Yr 1'!K73+'Bdgt Yr 1'!K74</f>
        <v>0</v>
      </c>
      <c r="O49" s="1188"/>
      <c r="P49" s="1192"/>
      <c r="Q49" s="1193"/>
      <c r="T49" s="793"/>
      <c r="U49" s="791"/>
      <c r="V49" s="808"/>
      <c r="W49" s="752"/>
      <c r="X49" s="752"/>
      <c r="Y49" s="752"/>
      <c r="Z49" s="752"/>
      <c r="AA49" s="752"/>
      <c r="AB49" s="752"/>
      <c r="AC49" s="789"/>
    </row>
    <row r="50" spans="1:29" s="737" customFormat="1" ht="10.9" customHeight="1" x14ac:dyDescent="0.2">
      <c r="A50" s="727"/>
      <c r="B50" s="729" t="s">
        <v>466</v>
      </c>
      <c r="C50" s="729"/>
      <c r="D50" s="1243"/>
      <c r="E50" s="1243"/>
      <c r="F50" s="1243"/>
      <c r="G50" s="1243"/>
      <c r="H50" s="1243"/>
      <c r="I50" s="1243"/>
      <c r="J50" s="836"/>
      <c r="K50" s="811"/>
      <c r="L50" s="1259"/>
      <c r="M50" s="1260"/>
      <c r="N50" s="1187">
        <f>'Bdgt Yr 1'!K68+'Bdgt Yr 1'!K71+'Bdgt Yr 1'!K75</f>
        <v>0</v>
      </c>
      <c r="O50" s="1188"/>
      <c r="P50" s="1192"/>
      <c r="Q50" s="1193"/>
      <c r="T50" s="793"/>
      <c r="U50" s="791"/>
      <c r="V50" s="808"/>
      <c r="W50" s="752"/>
      <c r="X50" s="752"/>
      <c r="Y50" s="752"/>
      <c r="Z50" s="752"/>
      <c r="AA50" s="752"/>
      <c r="AB50" s="752"/>
      <c r="AC50" s="789"/>
    </row>
    <row r="51" spans="1:29" s="737" customFormat="1" ht="10.9" customHeight="1" x14ac:dyDescent="0.2">
      <c r="A51" s="727"/>
      <c r="B51" s="728" t="s">
        <v>656</v>
      </c>
      <c r="C51" s="729"/>
      <c r="D51" s="729"/>
      <c r="E51" s="729"/>
      <c r="F51" s="729"/>
      <c r="G51" s="730"/>
      <c r="H51" s="730"/>
      <c r="I51" s="729"/>
      <c r="J51" s="729"/>
      <c r="K51" s="731"/>
      <c r="L51" s="731"/>
      <c r="M51" s="731"/>
      <c r="N51" s="1190">
        <f>SUM(N45:O50)</f>
        <v>0</v>
      </c>
      <c r="O51" s="1191"/>
      <c r="P51" s="1192"/>
      <c r="Q51" s="1193"/>
      <c r="T51" s="793"/>
      <c r="U51" s="791"/>
      <c r="V51" s="808"/>
      <c r="W51" s="752"/>
      <c r="X51" s="752"/>
      <c r="Y51" s="752"/>
      <c r="Z51" s="752"/>
      <c r="AA51" s="752"/>
      <c r="AB51" s="752"/>
      <c r="AC51" s="789"/>
    </row>
    <row r="52" spans="1:29" s="737" customFormat="1" ht="10.9" customHeight="1" x14ac:dyDescent="0.2">
      <c r="A52" s="727" t="s">
        <v>467</v>
      </c>
      <c r="B52" s="728"/>
      <c r="C52" s="729"/>
      <c r="D52" s="729"/>
      <c r="E52" s="729"/>
      <c r="F52" s="729"/>
      <c r="G52" s="729"/>
      <c r="H52" s="729"/>
      <c r="I52" s="729"/>
      <c r="J52" s="729"/>
      <c r="K52" s="734"/>
      <c r="L52" s="734"/>
      <c r="M52" s="734"/>
      <c r="N52" s="1190">
        <f>+N26+N32+N33+N34+N43+N51</f>
        <v>0</v>
      </c>
      <c r="O52" s="1191"/>
      <c r="P52" s="1192"/>
      <c r="Q52" s="1193"/>
      <c r="T52" s="793"/>
      <c r="U52" s="791"/>
      <c r="V52" s="808"/>
      <c r="W52" s="752"/>
      <c r="X52" s="752"/>
      <c r="Y52" s="752"/>
      <c r="Z52" s="752"/>
      <c r="AA52" s="752"/>
      <c r="AB52" s="752"/>
      <c r="AC52" s="789"/>
    </row>
    <row r="53" spans="1:29" s="737" customFormat="1" ht="13.15" customHeight="1" x14ac:dyDescent="0.2">
      <c r="A53" s="735" t="s">
        <v>468</v>
      </c>
      <c r="B53" s="736"/>
      <c r="K53" s="738"/>
      <c r="L53" s="738"/>
      <c r="M53" s="738"/>
      <c r="N53" s="861"/>
      <c r="O53" s="863"/>
      <c r="P53" s="862"/>
      <c r="Q53" s="863"/>
      <c r="T53" s="793"/>
      <c r="U53" s="791"/>
      <c r="V53" s="808"/>
      <c r="W53" s="752"/>
      <c r="X53" s="752"/>
      <c r="Y53" s="752"/>
      <c r="Z53" s="752"/>
      <c r="AA53" s="752"/>
      <c r="AB53" s="752"/>
      <c r="AC53" s="789"/>
    </row>
    <row r="54" spans="1:29" s="737" customFormat="1" ht="12.6" customHeight="1" x14ac:dyDescent="0.2">
      <c r="A54" s="885"/>
      <c r="B54" s="886"/>
      <c r="C54" s="887" t="s">
        <v>653</v>
      </c>
      <c r="D54" s="888">
        <f>'Bdgt Yr 1'!F80</f>
        <v>0.33</v>
      </c>
      <c r="E54" s="833" t="s">
        <v>654</v>
      </c>
      <c r="F54" s="889">
        <f>'Bdgt Yr 1'!I80</f>
        <v>0</v>
      </c>
      <c r="G54" s="886" t="s">
        <v>639</v>
      </c>
      <c r="H54" s="739"/>
      <c r="K54" s="738"/>
      <c r="L54" s="738"/>
      <c r="M54" s="738"/>
      <c r="N54" s="864"/>
      <c r="O54" s="866"/>
      <c r="P54" s="865"/>
      <c r="Q54" s="866"/>
      <c r="T54" s="793"/>
      <c r="U54" s="791"/>
      <c r="V54" s="808"/>
      <c r="W54" s="752"/>
      <c r="X54" s="752"/>
      <c r="Y54" s="752"/>
      <c r="Z54" s="752"/>
      <c r="AA54" s="752"/>
      <c r="AB54" s="752"/>
      <c r="AC54" s="789"/>
    </row>
    <row r="55" spans="1:29" s="737" customFormat="1" ht="12" customHeight="1" x14ac:dyDescent="0.2">
      <c r="A55" s="727" t="s">
        <v>469</v>
      </c>
      <c r="B55" s="729"/>
      <c r="C55" s="730"/>
      <c r="D55" s="729"/>
      <c r="E55" s="729"/>
      <c r="F55" s="729"/>
      <c r="G55" s="729"/>
      <c r="H55" s="729"/>
      <c r="I55" s="729"/>
      <c r="J55" s="729"/>
      <c r="K55" s="749"/>
      <c r="L55" s="1197"/>
      <c r="M55" s="1198"/>
      <c r="N55" s="1190">
        <f>ROUND(D54*F54,0)</f>
        <v>0</v>
      </c>
      <c r="O55" s="1191"/>
      <c r="P55" s="1192"/>
      <c r="Q55" s="1193"/>
      <c r="T55" s="793"/>
      <c r="U55" s="791"/>
      <c r="V55" s="808"/>
      <c r="W55" s="752"/>
      <c r="X55" s="752"/>
      <c r="Y55" s="752"/>
      <c r="Z55" s="752"/>
      <c r="AA55" s="752"/>
      <c r="AB55" s="752"/>
      <c r="AC55" s="789"/>
    </row>
    <row r="56" spans="1:29" s="737" customFormat="1" ht="10.9" customHeight="1" x14ac:dyDescent="0.2">
      <c r="A56" s="727" t="s">
        <v>470</v>
      </c>
      <c r="B56" s="728"/>
      <c r="C56" s="729"/>
      <c r="D56" s="729"/>
      <c r="E56" s="729"/>
      <c r="F56" s="729"/>
      <c r="G56" s="729"/>
      <c r="H56" s="729"/>
      <c r="I56" s="729"/>
      <c r="J56" s="729"/>
      <c r="K56" s="734"/>
      <c r="L56" s="734"/>
      <c r="M56" s="734"/>
      <c r="N56" s="1190">
        <f>+N52+N55</f>
        <v>0</v>
      </c>
      <c r="O56" s="1191"/>
      <c r="P56" s="1192"/>
      <c r="Q56" s="1193"/>
      <c r="T56" s="793"/>
      <c r="U56" s="791"/>
      <c r="V56" s="808"/>
      <c r="W56" s="752"/>
      <c r="X56" s="752"/>
      <c r="Y56" s="752"/>
      <c r="Z56" s="752"/>
      <c r="AA56" s="752"/>
      <c r="AB56" s="752"/>
      <c r="AC56" s="789"/>
    </row>
    <row r="57" spans="1:29" s="737" customFormat="1" ht="10.9" customHeight="1" x14ac:dyDescent="0.2">
      <c r="A57" s="727" t="s">
        <v>657</v>
      </c>
      <c r="B57" s="728"/>
      <c r="C57" s="729"/>
      <c r="D57" s="729"/>
      <c r="E57" s="729"/>
      <c r="F57" s="729"/>
      <c r="G57" s="729"/>
      <c r="H57" s="729"/>
      <c r="I57" s="729"/>
      <c r="J57" s="729"/>
      <c r="K57" s="734"/>
      <c r="L57" s="734"/>
      <c r="M57" s="734"/>
      <c r="N57" s="1190">
        <v>0</v>
      </c>
      <c r="O57" s="1191"/>
      <c r="P57" s="1192"/>
      <c r="Q57" s="1193"/>
      <c r="T57" s="793"/>
      <c r="U57" s="791"/>
      <c r="V57" s="808"/>
      <c r="W57" s="752"/>
      <c r="X57" s="752"/>
      <c r="Y57" s="752"/>
      <c r="Z57" s="752"/>
      <c r="AA57" s="752"/>
      <c r="AB57" s="752"/>
      <c r="AC57" s="789"/>
    </row>
    <row r="58" spans="1:29" s="737" customFormat="1" ht="13.9" customHeight="1" x14ac:dyDescent="0.2">
      <c r="A58" s="727" t="s">
        <v>471</v>
      </c>
      <c r="B58" s="728"/>
      <c r="C58" s="729"/>
      <c r="D58" s="729"/>
      <c r="E58" s="729"/>
      <c r="F58" s="729"/>
      <c r="G58" s="729"/>
      <c r="H58" s="729"/>
      <c r="I58" s="729"/>
      <c r="J58" s="729"/>
      <c r="K58" s="734"/>
      <c r="L58" s="734"/>
      <c r="M58" s="734"/>
      <c r="N58" s="1190">
        <f>N56-N57</f>
        <v>0</v>
      </c>
      <c r="O58" s="1191"/>
      <c r="P58" s="1192"/>
      <c r="Q58" s="1193"/>
      <c r="T58" s="793"/>
      <c r="U58" s="791"/>
      <c r="V58" s="808"/>
      <c r="W58" s="752"/>
      <c r="X58" s="752"/>
      <c r="Y58" s="752"/>
      <c r="Z58" s="752"/>
      <c r="AA58" s="752"/>
      <c r="AB58" s="752"/>
      <c r="AC58" s="789"/>
    </row>
    <row r="59" spans="1:29" s="737" customFormat="1" ht="13.9" customHeight="1" thickBot="1" x14ac:dyDescent="0.25">
      <c r="A59" s="727" t="s">
        <v>472</v>
      </c>
      <c r="B59" s="728"/>
      <c r="C59" s="729"/>
      <c r="D59" s="729"/>
      <c r="E59" s="729"/>
      <c r="F59" s="729"/>
      <c r="G59" s="1231">
        <v>0</v>
      </c>
      <c r="H59" s="1231"/>
      <c r="J59" s="740" t="s">
        <v>473</v>
      </c>
      <c r="K59" s="741"/>
      <c r="L59" s="741"/>
      <c r="M59" s="741"/>
      <c r="N59" s="741"/>
      <c r="O59" s="741"/>
      <c r="P59" s="742"/>
      <c r="Q59" s="743"/>
      <c r="T59" s="793"/>
      <c r="U59" s="791"/>
      <c r="V59" s="808"/>
      <c r="W59" s="752"/>
      <c r="X59" s="752"/>
      <c r="Y59" s="752"/>
      <c r="Z59" s="752"/>
      <c r="AA59" s="752"/>
      <c r="AB59" s="752"/>
      <c r="AC59" s="789"/>
    </row>
    <row r="60" spans="1:29" s="737" customFormat="1" ht="13.15" customHeight="1" x14ac:dyDescent="0.2">
      <c r="A60" s="744" t="s">
        <v>658</v>
      </c>
      <c r="B60" s="745"/>
      <c r="C60" s="746"/>
      <c r="D60" s="746"/>
      <c r="E60" s="746"/>
      <c r="F60" s="746"/>
      <c r="G60" s="747"/>
      <c r="H60" s="747"/>
      <c r="I60" s="747"/>
      <c r="J60" s="745"/>
      <c r="K60" s="1244" t="s">
        <v>638</v>
      </c>
      <c r="L60" s="1245"/>
      <c r="M60" s="1245"/>
      <c r="N60" s="1245"/>
      <c r="O60" s="1245"/>
      <c r="P60" s="1245"/>
      <c r="Q60" s="1246"/>
      <c r="T60" s="793"/>
      <c r="U60" s="791"/>
      <c r="V60" s="808"/>
      <c r="W60" s="752"/>
      <c r="X60" s="752"/>
      <c r="Y60" s="752"/>
      <c r="Z60" s="752"/>
      <c r="AA60" s="752"/>
      <c r="AB60" s="752"/>
      <c r="AC60" s="789"/>
    </row>
    <row r="61" spans="1:29" s="737" customFormat="1" ht="13.9" customHeight="1" x14ac:dyDescent="0.2">
      <c r="A61" s="735"/>
      <c r="B61" s="1213" t="s">
        <v>33</v>
      </c>
      <c r="C61" s="1213"/>
      <c r="D61" s="1213"/>
      <c r="E61" s="1213"/>
      <c r="F61" s="1213"/>
      <c r="G61" s="1213"/>
      <c r="H61" s="1213"/>
      <c r="I61" s="1213"/>
      <c r="J61" s="812"/>
      <c r="K61" s="913"/>
      <c r="L61" s="817" t="s">
        <v>474</v>
      </c>
      <c r="M61" s="817"/>
      <c r="N61" s="817"/>
      <c r="O61" s="818"/>
      <c r="P61" s="818"/>
      <c r="Q61" s="914"/>
      <c r="T61" s="793"/>
      <c r="U61" s="791"/>
      <c r="V61" s="808"/>
      <c r="W61" s="752"/>
      <c r="X61" s="752"/>
      <c r="Y61" s="752"/>
      <c r="Z61" s="752"/>
      <c r="AA61" s="752"/>
      <c r="AB61" s="752"/>
      <c r="AC61" s="789"/>
    </row>
    <row r="62" spans="1:29" s="737" customFormat="1" ht="12" customHeight="1" x14ac:dyDescent="0.2">
      <c r="A62" s="744" t="s">
        <v>659</v>
      </c>
      <c r="B62" s="745"/>
      <c r="C62" s="746"/>
      <c r="D62" s="746"/>
      <c r="E62" s="746"/>
      <c r="F62" s="746"/>
      <c r="G62" s="747"/>
      <c r="H62" s="747"/>
      <c r="I62" s="747"/>
      <c r="J62" s="745"/>
      <c r="K62" s="1261" t="s">
        <v>475</v>
      </c>
      <c r="L62" s="1262"/>
      <c r="M62" s="1219" t="s">
        <v>476</v>
      </c>
      <c r="N62" s="1220"/>
      <c r="O62" s="1221"/>
      <c r="P62" s="1264" t="s">
        <v>660</v>
      </c>
      <c r="Q62" s="1265"/>
      <c r="T62" s="793"/>
      <c r="U62" s="791"/>
      <c r="V62" s="808"/>
      <c r="W62" s="752"/>
      <c r="X62" s="752"/>
      <c r="Y62" s="752"/>
      <c r="Z62" s="752"/>
      <c r="AA62" s="752"/>
      <c r="AB62" s="752"/>
      <c r="AC62" s="789"/>
    </row>
    <row r="63" spans="1:29" s="737" customFormat="1" ht="14.45" customHeight="1" thickBot="1" x14ac:dyDescent="0.25">
      <c r="A63" s="727"/>
      <c r="B63" s="1213" t="s">
        <v>33</v>
      </c>
      <c r="C63" s="1213"/>
      <c r="D63" s="1213"/>
      <c r="E63" s="1213"/>
      <c r="F63" s="1213"/>
      <c r="G63" s="1213"/>
      <c r="H63" s="1213"/>
      <c r="I63" s="1213"/>
      <c r="J63" s="728"/>
      <c r="K63" s="915"/>
      <c r="L63" s="916"/>
      <c r="M63" s="1222"/>
      <c r="N63" s="1223"/>
      <c r="O63" s="1224"/>
      <c r="P63" s="1217"/>
      <c r="Q63" s="1218"/>
      <c r="T63" s="793"/>
      <c r="U63" s="791"/>
      <c r="V63" s="808"/>
      <c r="W63" s="752"/>
      <c r="X63" s="752"/>
      <c r="Y63" s="752"/>
      <c r="Z63" s="752"/>
      <c r="AA63" s="752"/>
      <c r="AB63" s="752"/>
      <c r="AC63" s="789"/>
    </row>
    <row r="64" spans="1:29" s="737" customFormat="1" ht="12.6" customHeight="1" x14ac:dyDescent="0.2">
      <c r="A64" s="812"/>
      <c r="B64" s="812"/>
      <c r="C64" s="789"/>
      <c r="D64" s="789"/>
      <c r="E64" s="789"/>
      <c r="F64" s="789"/>
      <c r="G64" s="813"/>
      <c r="H64" s="813"/>
      <c r="I64" s="813"/>
      <c r="J64" s="812" t="s">
        <v>661</v>
      </c>
      <c r="K64" s="812"/>
      <c r="L64" s="812"/>
      <c r="M64" s="812"/>
      <c r="N64" s="812"/>
      <c r="O64" s="812"/>
      <c r="P64" s="812"/>
      <c r="Q64" s="812"/>
      <c r="R64" s="812"/>
      <c r="T64" s="793"/>
      <c r="U64" s="791"/>
      <c r="V64" s="808"/>
      <c r="W64" s="752"/>
      <c r="X64" s="752"/>
      <c r="Y64" s="752"/>
      <c r="Z64" s="752"/>
      <c r="AA64" s="752"/>
      <c r="AB64" s="752"/>
      <c r="AC64" s="789"/>
    </row>
    <row r="65" spans="1:29" s="737" customFormat="1" ht="10.15" customHeight="1" x14ac:dyDescent="0.2">
      <c r="A65" s="812"/>
      <c r="B65" s="812"/>
      <c r="C65" s="789"/>
      <c r="D65" s="789"/>
      <c r="E65" s="789"/>
      <c r="F65" s="789"/>
      <c r="G65" s="813"/>
      <c r="H65" s="813"/>
      <c r="I65" s="813"/>
      <c r="J65" s="812"/>
      <c r="K65" s="812"/>
      <c r="L65" s="812"/>
      <c r="M65" s="812"/>
      <c r="N65" s="812"/>
      <c r="O65" s="812"/>
      <c r="P65" s="812"/>
      <c r="Q65" s="812"/>
      <c r="R65" s="812"/>
      <c r="T65" s="793"/>
      <c r="U65" s="791"/>
      <c r="V65" s="808"/>
      <c r="W65" s="752"/>
      <c r="X65" s="752"/>
      <c r="Y65" s="752"/>
      <c r="Z65" s="752"/>
      <c r="AA65" s="752"/>
      <c r="AB65" s="752"/>
      <c r="AC65" s="789"/>
    </row>
    <row r="66" spans="1:29" s="737" customFormat="1" ht="10.15" customHeight="1" x14ac:dyDescent="0.2">
      <c r="A66" s="812"/>
      <c r="B66" s="812"/>
      <c r="C66" s="789"/>
      <c r="D66" s="789"/>
      <c r="E66" s="789"/>
      <c r="F66" s="789"/>
      <c r="G66" s="813"/>
      <c r="H66" s="813"/>
      <c r="I66" s="813"/>
      <c r="J66" s="812"/>
      <c r="K66" s="812"/>
      <c r="L66" s="812"/>
      <c r="M66" s="812"/>
      <c r="N66" s="812"/>
      <c r="O66" s="812"/>
      <c r="P66" s="812"/>
      <c r="Q66" s="812"/>
      <c r="R66" s="812"/>
      <c r="T66" s="793"/>
      <c r="U66" s="791"/>
      <c r="V66" s="808"/>
      <c r="W66" s="752"/>
      <c r="X66" s="752"/>
      <c r="Y66" s="752"/>
      <c r="Z66" s="752"/>
      <c r="AA66" s="752"/>
      <c r="AB66" s="752"/>
      <c r="AC66" s="789"/>
    </row>
    <row r="67" spans="1:29" s="737" customFormat="1" ht="10.15" customHeight="1" x14ac:dyDescent="0.2">
      <c r="A67" s="812"/>
      <c r="B67" s="812"/>
      <c r="C67" s="789"/>
      <c r="D67" s="789"/>
      <c r="E67" s="789"/>
      <c r="F67" s="789"/>
      <c r="G67" s="813"/>
      <c r="H67" s="813"/>
      <c r="I67" s="813"/>
      <c r="J67" s="812"/>
      <c r="K67" s="812"/>
      <c r="L67" s="812"/>
      <c r="M67" s="812"/>
      <c r="N67" s="812"/>
      <c r="O67" s="812"/>
      <c r="P67" s="812"/>
      <c r="Q67" s="812"/>
      <c r="R67" s="812"/>
      <c r="T67" s="793"/>
      <c r="U67" s="791"/>
      <c r="V67" s="808"/>
      <c r="W67" s="752"/>
      <c r="X67" s="752"/>
      <c r="Y67" s="752"/>
      <c r="Z67" s="752"/>
      <c r="AA67" s="752"/>
      <c r="AB67" s="752"/>
      <c r="AC67" s="789"/>
    </row>
    <row r="68" spans="1:29" ht="18" customHeight="1" thickBot="1" x14ac:dyDescent="0.25">
      <c r="D68" s="739" t="s">
        <v>33</v>
      </c>
      <c r="E68" s="739"/>
      <c r="F68" s="739"/>
      <c r="G68" s="739"/>
      <c r="H68" s="739"/>
      <c r="I68" s="847" t="s">
        <v>644</v>
      </c>
      <c r="J68" s="848"/>
      <c r="K68" s="1263" t="s">
        <v>651</v>
      </c>
      <c r="L68" s="1263"/>
      <c r="M68" s="1263"/>
      <c r="N68" s="1263"/>
      <c r="O68" s="828"/>
      <c r="P68" s="829"/>
      <c r="Q68" s="830"/>
      <c r="T68" s="785" t="s">
        <v>406</v>
      </c>
      <c r="U68" s="798"/>
      <c r="V68" s="814" t="s">
        <v>478</v>
      </c>
    </row>
    <row r="69" spans="1:29" ht="18.75" x14ac:dyDescent="0.2">
      <c r="D69" s="739"/>
      <c r="E69" s="739"/>
      <c r="F69" s="739"/>
      <c r="G69" s="739"/>
      <c r="H69" s="837" t="s">
        <v>652</v>
      </c>
      <c r="I69" s="837"/>
      <c r="J69" s="837"/>
      <c r="K69" s="837"/>
      <c r="L69" s="1206" t="s">
        <v>638</v>
      </c>
      <c r="M69" s="1207"/>
      <c r="N69" s="1207"/>
      <c r="O69" s="1207"/>
      <c r="P69" s="1207"/>
      <c r="Q69" s="1208"/>
      <c r="T69" s="790" t="s">
        <v>411</v>
      </c>
      <c r="U69" s="791">
        <f>U4</f>
        <v>0.03</v>
      </c>
    </row>
    <row r="70" spans="1:29" s="737" customFormat="1" x14ac:dyDescent="0.2">
      <c r="A70" s="744" t="s">
        <v>646</v>
      </c>
      <c r="B70" s="745"/>
      <c r="C70" s="746"/>
      <c r="D70" s="746"/>
      <c r="E70" s="746"/>
      <c r="F70" s="746"/>
      <c r="G70" s="746"/>
      <c r="H70" s="746"/>
      <c r="I70" s="746"/>
      <c r="J70" s="746"/>
      <c r="K70" s="745"/>
      <c r="L70" s="1225" t="s">
        <v>407</v>
      </c>
      <c r="M70" s="1226"/>
      <c r="N70" s="1227"/>
      <c r="O70" s="1240" t="s">
        <v>643</v>
      </c>
      <c r="P70" s="1270"/>
      <c r="Q70" s="1241"/>
      <c r="T70" s="793" t="s">
        <v>414</v>
      </c>
      <c r="U70" s="791"/>
      <c r="V70" s="808"/>
      <c r="W70" s="752"/>
      <c r="X70" s="752"/>
      <c r="Y70" s="752"/>
      <c r="Z70" s="752"/>
      <c r="AA70" s="752"/>
      <c r="AB70" s="752"/>
      <c r="AC70" s="789"/>
    </row>
    <row r="71" spans="1:29" s="737" customFormat="1" ht="10.9" customHeight="1" x14ac:dyDescent="0.2">
      <c r="A71" s="735"/>
      <c r="B71" s="831" t="s">
        <v>554</v>
      </c>
      <c r="D71" s="739"/>
      <c r="E71" s="739"/>
      <c r="F71" s="739"/>
      <c r="L71" s="1228"/>
      <c r="M71" s="1229"/>
      <c r="N71" s="1230"/>
      <c r="O71" s="823" t="s">
        <v>409</v>
      </c>
      <c r="P71" s="1240" t="s">
        <v>410</v>
      </c>
      <c r="Q71" s="1241"/>
      <c r="T71" s="793" t="s">
        <v>415</v>
      </c>
      <c r="U71" s="791">
        <v>0.36</v>
      </c>
      <c r="V71" s="808"/>
      <c r="W71" s="752"/>
      <c r="X71" s="752"/>
      <c r="Y71" s="752"/>
      <c r="Z71" s="752"/>
      <c r="AA71" s="752"/>
      <c r="AB71" s="752"/>
      <c r="AC71" s="789"/>
    </row>
    <row r="72" spans="1:29" s="737" customFormat="1" x14ac:dyDescent="0.2">
      <c r="A72" s="744" t="s">
        <v>412</v>
      </c>
      <c r="B72" s="745"/>
      <c r="C72" s="746"/>
      <c r="D72" s="746"/>
      <c r="E72" s="746"/>
      <c r="F72" s="746"/>
      <c r="G72" s="746"/>
      <c r="H72" s="746"/>
      <c r="I72" s="746"/>
      <c r="J72" s="746"/>
      <c r="K72" s="746"/>
      <c r="L72" s="1225" t="s">
        <v>413</v>
      </c>
      <c r="M72" s="1226"/>
      <c r="N72" s="1227"/>
      <c r="O72" s="1247"/>
      <c r="P72" s="1264"/>
      <c r="Q72" s="1265"/>
      <c r="T72" s="793" t="s">
        <v>417</v>
      </c>
      <c r="U72" s="791">
        <v>0.16250000000000001</v>
      </c>
      <c r="V72" s="808"/>
      <c r="W72" s="752"/>
      <c r="X72" s="752"/>
      <c r="Y72" s="752"/>
      <c r="Z72" s="752"/>
      <c r="AA72" s="752"/>
      <c r="AB72" s="752"/>
      <c r="AC72" s="789"/>
    </row>
    <row r="73" spans="1:29" s="737" customFormat="1" ht="10.9" customHeight="1" thickBot="1" x14ac:dyDescent="0.25">
      <c r="A73" s="753"/>
      <c r="B73" s="1214">
        <f>B6</f>
        <v>0</v>
      </c>
      <c r="C73" s="1214"/>
      <c r="D73" s="1214"/>
      <c r="E73" s="850"/>
      <c r="F73" s="850"/>
      <c r="G73" s="832"/>
      <c r="H73" s="832"/>
      <c r="I73" s="815"/>
      <c r="J73" s="815"/>
      <c r="L73" s="1249"/>
      <c r="M73" s="1250"/>
      <c r="N73" s="1251"/>
      <c r="O73" s="1248"/>
      <c r="P73" s="1217"/>
      <c r="Q73" s="1218"/>
      <c r="T73" s="790" t="s">
        <v>419</v>
      </c>
      <c r="U73" s="791">
        <f>U8</f>
        <v>1.7000000000000001E-2</v>
      </c>
      <c r="V73" s="808"/>
      <c r="W73" s="752"/>
      <c r="X73" s="752"/>
      <c r="Y73" s="752"/>
      <c r="Z73" s="752"/>
      <c r="AA73" s="752"/>
      <c r="AB73" s="752"/>
      <c r="AC73" s="789"/>
    </row>
    <row r="74" spans="1:29" s="737" customFormat="1" x14ac:dyDescent="0.2">
      <c r="A74" s="744" t="s">
        <v>416</v>
      </c>
      <c r="B74" s="745"/>
      <c r="C74" s="794"/>
      <c r="D74" s="794"/>
      <c r="E74" s="794"/>
      <c r="F74" s="794"/>
      <c r="G74" s="794"/>
      <c r="H74" s="794"/>
      <c r="I74" s="794"/>
      <c r="J74" s="794"/>
      <c r="K74" s="1199" t="s">
        <v>640</v>
      </c>
      <c r="L74" s="1200"/>
      <c r="M74" s="1201"/>
      <c r="N74" s="1232" t="s">
        <v>642</v>
      </c>
      <c r="O74" s="1233"/>
      <c r="P74" s="1232" t="s">
        <v>641</v>
      </c>
      <c r="Q74" s="1233"/>
      <c r="T74" s="806"/>
      <c r="U74" s="807" t="s">
        <v>414</v>
      </c>
      <c r="V74" s="796"/>
      <c r="W74" s="752"/>
      <c r="X74" s="752"/>
      <c r="Y74" s="752"/>
      <c r="Z74" s="752"/>
      <c r="AA74" s="752"/>
      <c r="AB74" s="752"/>
      <c r="AC74" s="789"/>
    </row>
    <row r="75" spans="1:29" s="737" customFormat="1" ht="10.9" customHeight="1" x14ac:dyDescent="0.2">
      <c r="A75" s="735" t="s">
        <v>418</v>
      </c>
      <c r="B75" s="736"/>
      <c r="C75" s="797"/>
      <c r="D75" s="797"/>
      <c r="E75" s="797"/>
      <c r="F75" s="797"/>
      <c r="G75" s="797"/>
      <c r="H75" s="797"/>
      <c r="I75" s="797"/>
      <c r="J75" s="797"/>
      <c r="K75" s="1256" t="s">
        <v>637</v>
      </c>
      <c r="L75" s="1257"/>
      <c r="M75" s="1258"/>
      <c r="N75" s="1232"/>
      <c r="O75" s="1233"/>
      <c r="P75" s="1232"/>
      <c r="Q75" s="1233"/>
      <c r="T75" s="806" t="s">
        <v>411</v>
      </c>
      <c r="U75" s="807" t="s">
        <v>479</v>
      </c>
      <c r="V75" s="796"/>
      <c r="W75" s="752"/>
      <c r="X75" s="752"/>
      <c r="Y75" s="752"/>
      <c r="Z75" s="752"/>
      <c r="AA75" s="752"/>
      <c r="AB75" s="752"/>
      <c r="AC75" s="789"/>
    </row>
    <row r="76" spans="1:29" s="737" customFormat="1" ht="10.9" customHeight="1" x14ac:dyDescent="0.2">
      <c r="A76" s="799"/>
      <c r="B76" s="800"/>
      <c r="C76" s="801"/>
      <c r="D76" s="801"/>
      <c r="E76" s="801"/>
      <c r="F76" s="801"/>
      <c r="G76" s="801"/>
      <c r="H76" s="801"/>
      <c r="I76" s="801"/>
      <c r="J76" s="801"/>
      <c r="K76" s="755" t="s">
        <v>420</v>
      </c>
      <c r="L76" s="755" t="s">
        <v>421</v>
      </c>
      <c r="M76" s="755" t="s">
        <v>422</v>
      </c>
      <c r="N76" s="1234"/>
      <c r="O76" s="1235"/>
      <c r="P76" s="1234"/>
      <c r="Q76" s="1235"/>
      <c r="T76" s="802" t="s">
        <v>480</v>
      </c>
      <c r="U76" s="803" t="s">
        <v>481</v>
      </c>
      <c r="V76" s="804"/>
      <c r="W76" s="752"/>
      <c r="X76" s="752"/>
      <c r="Y76" s="752"/>
      <c r="Z76" s="752"/>
      <c r="AA76" s="752"/>
      <c r="AB76" s="752"/>
      <c r="AC76" s="789"/>
    </row>
    <row r="77" spans="1:29" s="737" customFormat="1" ht="10.9" customHeight="1" x14ac:dyDescent="0.2">
      <c r="A77" s="805" t="s">
        <v>424</v>
      </c>
      <c r="B77" s="1204" t="str">
        <f>B10</f>
        <v xml:space="preserve"> </v>
      </c>
      <c r="C77" s="1204"/>
      <c r="D77" s="1204"/>
      <c r="E77" s="1204"/>
      <c r="F77" s="1204"/>
      <c r="G77" s="1204"/>
      <c r="H77" s="1204"/>
      <c r="I77" s="1204"/>
      <c r="J77" s="1205"/>
      <c r="K77" s="918">
        <v>0</v>
      </c>
      <c r="L77" s="918">
        <v>0</v>
      </c>
      <c r="M77" s="918">
        <v>0</v>
      </c>
      <c r="N77" s="1202">
        <v>0</v>
      </c>
      <c r="O77" s="1203"/>
      <c r="P77" s="1192"/>
      <c r="Q77" s="1193"/>
      <c r="T77" s="806">
        <f>U69</f>
        <v>0.03</v>
      </c>
      <c r="U77" s="807">
        <v>0.16250000000000001</v>
      </c>
      <c r="V77" s="796">
        <f>IF(U1&gt;1,1,0)</f>
        <v>1</v>
      </c>
      <c r="W77" s="752" t="str">
        <f t="shared" ref="W77:W82" si="0">IF(V77=1,"Yes","No")</f>
        <v>Yes</v>
      </c>
      <c r="X77" s="752"/>
      <c r="Y77" s="752"/>
      <c r="Z77" s="752"/>
      <c r="AA77" s="752"/>
      <c r="AB77" s="752"/>
      <c r="AC77" s="789"/>
    </row>
    <row r="78" spans="1:29" s="737" customFormat="1" ht="10.9" customHeight="1" x14ac:dyDescent="0.2">
      <c r="A78" s="805" t="s">
        <v>425</v>
      </c>
      <c r="B78" s="1204" t="str">
        <f>B11</f>
        <v xml:space="preserve"> </v>
      </c>
      <c r="C78" s="1204"/>
      <c r="D78" s="1204"/>
      <c r="E78" s="1204"/>
      <c r="F78" s="1204"/>
      <c r="G78" s="1204"/>
      <c r="H78" s="1204"/>
      <c r="I78" s="1204"/>
      <c r="J78" s="1205"/>
      <c r="K78" s="918">
        <v>0</v>
      </c>
      <c r="L78" s="918">
        <v>0</v>
      </c>
      <c r="M78" s="918">
        <v>0</v>
      </c>
      <c r="N78" s="1202">
        <v>0</v>
      </c>
      <c r="O78" s="1203"/>
      <c r="P78" s="1192"/>
      <c r="Q78" s="1193"/>
      <c r="T78" s="806">
        <f>U69</f>
        <v>0.03</v>
      </c>
      <c r="U78" s="807">
        <v>0.16250000000000001</v>
      </c>
      <c r="V78" s="796">
        <f>V77</f>
        <v>1</v>
      </c>
      <c r="W78" s="752" t="str">
        <f t="shared" si="0"/>
        <v>Yes</v>
      </c>
      <c r="X78" s="752"/>
      <c r="Y78" s="752"/>
      <c r="Z78" s="752"/>
      <c r="AA78" s="752"/>
      <c r="AB78" s="752"/>
      <c r="AC78" s="789"/>
    </row>
    <row r="79" spans="1:29" s="737" customFormat="1" ht="10.9" customHeight="1" x14ac:dyDescent="0.2">
      <c r="A79" s="805" t="s">
        <v>426</v>
      </c>
      <c r="B79" s="1204" t="str">
        <f>B12</f>
        <v xml:space="preserve"> </v>
      </c>
      <c r="C79" s="1204"/>
      <c r="D79" s="1204"/>
      <c r="E79" s="1204"/>
      <c r="F79" s="1204"/>
      <c r="G79" s="1204"/>
      <c r="H79" s="1204"/>
      <c r="I79" s="1204"/>
      <c r="J79" s="1205"/>
      <c r="K79" s="918">
        <v>0</v>
      </c>
      <c r="L79" s="918">
        <v>0</v>
      </c>
      <c r="M79" s="918">
        <v>0</v>
      </c>
      <c r="N79" s="1202">
        <v>0</v>
      </c>
      <c r="O79" s="1203"/>
      <c r="P79" s="1192"/>
      <c r="Q79" s="1193"/>
      <c r="T79" s="806">
        <f>U69</f>
        <v>0.03</v>
      </c>
      <c r="U79" s="807">
        <v>0.16250000000000001</v>
      </c>
      <c r="V79" s="796">
        <f>V78</f>
        <v>1</v>
      </c>
      <c r="W79" s="752" t="str">
        <f t="shared" si="0"/>
        <v>Yes</v>
      </c>
      <c r="X79" s="752"/>
      <c r="Y79" s="752"/>
      <c r="Z79" s="752"/>
      <c r="AA79" s="752"/>
      <c r="AB79" s="752"/>
      <c r="AC79" s="789"/>
    </row>
    <row r="80" spans="1:29" s="737" customFormat="1" ht="10.9" customHeight="1" x14ac:dyDescent="0.2">
      <c r="A80" s="805" t="s">
        <v>427</v>
      </c>
      <c r="B80" s="1204" t="str">
        <f>B13</f>
        <v xml:space="preserve"> </v>
      </c>
      <c r="C80" s="1204"/>
      <c r="D80" s="1204"/>
      <c r="E80" s="1204"/>
      <c r="F80" s="1204"/>
      <c r="G80" s="1204"/>
      <c r="H80" s="1204"/>
      <c r="I80" s="1204"/>
      <c r="J80" s="1205"/>
      <c r="K80" s="918">
        <v>0</v>
      </c>
      <c r="L80" s="918">
        <v>0</v>
      </c>
      <c r="M80" s="918">
        <v>0</v>
      </c>
      <c r="N80" s="1202">
        <v>0</v>
      </c>
      <c r="O80" s="1203"/>
      <c r="P80" s="1192"/>
      <c r="Q80" s="1193"/>
      <c r="T80" s="806">
        <f>U69</f>
        <v>0.03</v>
      </c>
      <c r="U80" s="807">
        <v>0.16250000000000001</v>
      </c>
      <c r="V80" s="796">
        <f>V79</f>
        <v>1</v>
      </c>
      <c r="W80" s="752" t="str">
        <f t="shared" si="0"/>
        <v>Yes</v>
      </c>
      <c r="X80" s="752"/>
      <c r="Y80" s="752"/>
      <c r="Z80" s="752"/>
      <c r="AA80" s="752"/>
      <c r="AB80" s="752"/>
      <c r="AC80" s="789"/>
    </row>
    <row r="81" spans="1:29" s="737" customFormat="1" ht="10.9" customHeight="1" x14ac:dyDescent="0.2">
      <c r="A81" s="805" t="s">
        <v>428</v>
      </c>
      <c r="B81" s="1204" t="str">
        <f>B14</f>
        <v xml:space="preserve"> </v>
      </c>
      <c r="C81" s="1204"/>
      <c r="D81" s="1204"/>
      <c r="E81" s="1204"/>
      <c r="F81" s="1204"/>
      <c r="G81" s="1204"/>
      <c r="H81" s="1204"/>
      <c r="I81" s="1204"/>
      <c r="J81" s="1205"/>
      <c r="K81" s="918">
        <v>0</v>
      </c>
      <c r="L81" s="918">
        <v>0</v>
      </c>
      <c r="M81" s="918">
        <v>0</v>
      </c>
      <c r="N81" s="1202">
        <v>0</v>
      </c>
      <c r="O81" s="1203"/>
      <c r="P81" s="1192"/>
      <c r="Q81" s="1193"/>
      <c r="T81" s="806">
        <f>U69</f>
        <v>0.03</v>
      </c>
      <c r="U81" s="807">
        <v>0.16250000000000001</v>
      </c>
      <c r="V81" s="796">
        <f>V80</f>
        <v>1</v>
      </c>
      <c r="W81" s="752" t="str">
        <f t="shared" si="0"/>
        <v>Yes</v>
      </c>
      <c r="X81" s="752"/>
      <c r="Y81" s="752"/>
      <c r="Z81" s="752"/>
      <c r="AA81" s="752"/>
      <c r="AB81" s="752"/>
      <c r="AC81" s="789"/>
    </row>
    <row r="82" spans="1:29" s="737" customFormat="1" ht="10.9" customHeight="1" x14ac:dyDescent="0.2">
      <c r="A82" s="727" t="s">
        <v>429</v>
      </c>
      <c r="B82" s="750">
        <v>0</v>
      </c>
      <c r="C82" s="729" t="s">
        <v>430</v>
      </c>
      <c r="D82" s="729"/>
      <c r="E82" s="729"/>
      <c r="F82" s="729"/>
      <c r="G82" s="729"/>
      <c r="H82" s="729"/>
      <c r="I82" s="729"/>
      <c r="J82" s="729"/>
      <c r="K82" s="878">
        <v>0</v>
      </c>
      <c r="L82" s="878">
        <v>0</v>
      </c>
      <c r="M82" s="878">
        <v>0</v>
      </c>
      <c r="N82" s="1202">
        <v>0</v>
      </c>
      <c r="O82" s="1203"/>
      <c r="P82" s="1192"/>
      <c r="Q82" s="1193"/>
      <c r="T82" s="806">
        <f>U69</f>
        <v>0.03</v>
      </c>
      <c r="U82" s="807">
        <v>0.16250000000000001</v>
      </c>
      <c r="V82" s="796">
        <f>V81</f>
        <v>1</v>
      </c>
      <c r="W82" s="752" t="str">
        <f t="shared" si="0"/>
        <v>Yes</v>
      </c>
      <c r="X82" s="752"/>
      <c r="Y82" s="752"/>
      <c r="Z82" s="752"/>
      <c r="AA82" s="752"/>
      <c r="AB82" s="752"/>
      <c r="AC82" s="789"/>
    </row>
    <row r="83" spans="1:29" s="737" customFormat="1" ht="10.9" customHeight="1" x14ac:dyDescent="0.2">
      <c r="A83" s="727" t="s">
        <v>431</v>
      </c>
      <c r="B83" s="750">
        <v>0</v>
      </c>
      <c r="C83" s="729" t="s">
        <v>432</v>
      </c>
      <c r="D83" s="729"/>
      <c r="E83" s="729"/>
      <c r="F83" s="729"/>
      <c r="G83" s="729"/>
      <c r="H83" s="729"/>
      <c r="I83" s="729"/>
      <c r="J83" s="729"/>
      <c r="K83" s="879">
        <f>SUM(K77:K82)</f>
        <v>0</v>
      </c>
      <c r="L83" s="879">
        <f>SUM(L77:L82)</f>
        <v>0</v>
      </c>
      <c r="M83" s="879">
        <f>SUM(M77:M82)</f>
        <v>0</v>
      </c>
      <c r="N83" s="1190">
        <f>SUM(N77:O82)</f>
        <v>0</v>
      </c>
      <c r="O83" s="1191"/>
      <c r="P83" s="1192"/>
      <c r="Q83" s="1193"/>
      <c r="T83" s="806"/>
      <c r="U83" s="807"/>
      <c r="V83" s="796"/>
      <c r="W83" s="752"/>
      <c r="X83" s="752"/>
      <c r="Y83" s="752"/>
      <c r="Z83" s="752"/>
      <c r="AA83" s="752"/>
      <c r="AB83" s="752"/>
      <c r="AC83" s="789"/>
    </row>
    <row r="84" spans="1:29" s="737" customFormat="1" ht="12" customHeight="1" x14ac:dyDescent="0.2">
      <c r="A84" s="727" t="s">
        <v>433</v>
      </c>
      <c r="B84" s="762"/>
      <c r="C84" s="729"/>
      <c r="D84" s="729"/>
      <c r="E84" s="729"/>
      <c r="F84" s="729"/>
      <c r="G84" s="729"/>
      <c r="H84" s="729"/>
      <c r="I84" s="729"/>
      <c r="J84" s="729"/>
      <c r="K84" s="844"/>
      <c r="L84" s="844"/>
      <c r="M84" s="844"/>
      <c r="N84" s="1189"/>
      <c r="O84" s="1189"/>
      <c r="P84" s="1211"/>
      <c r="Q84" s="1212"/>
      <c r="T84" s="806"/>
      <c r="U84" s="807"/>
      <c r="V84" s="796"/>
      <c r="W84" s="752"/>
      <c r="X84" s="752"/>
      <c r="Y84" s="752"/>
      <c r="Z84" s="752"/>
      <c r="AA84" s="752"/>
      <c r="AB84" s="752"/>
      <c r="AC84" s="789"/>
    </row>
    <row r="85" spans="1:29" s="737" customFormat="1" ht="10.9" customHeight="1" x14ac:dyDescent="0.2">
      <c r="A85" s="727" t="s">
        <v>434</v>
      </c>
      <c r="B85" s="750">
        <v>0</v>
      </c>
      <c r="C85" s="728" t="s">
        <v>435</v>
      </c>
      <c r="D85" s="728"/>
      <c r="E85" s="728"/>
      <c r="F85" s="728"/>
      <c r="G85" s="729"/>
      <c r="H85" s="729"/>
      <c r="I85" s="729"/>
      <c r="J85" s="729"/>
      <c r="K85" s="878">
        <v>0</v>
      </c>
      <c r="L85" s="878">
        <v>0</v>
      </c>
      <c r="M85" s="878">
        <v>0</v>
      </c>
      <c r="N85" s="1202">
        <v>0</v>
      </c>
      <c r="O85" s="1203"/>
      <c r="P85" s="1192"/>
      <c r="Q85" s="1193"/>
      <c r="T85" s="806">
        <f>U69</f>
        <v>0.03</v>
      </c>
      <c r="U85" s="807">
        <f>U71</f>
        <v>0.36</v>
      </c>
      <c r="V85" s="796">
        <f>V82</f>
        <v>1</v>
      </c>
      <c r="W85" s="752" t="str">
        <f t="shared" ref="W85:W90" si="1">IF(V85=1,"Yes","No")</f>
        <v>Yes</v>
      </c>
      <c r="X85" s="752"/>
      <c r="Y85" s="752"/>
      <c r="Z85" s="752"/>
      <c r="AA85" s="752"/>
      <c r="AB85" s="752"/>
      <c r="AC85" s="789"/>
    </row>
    <row r="86" spans="1:29" s="737" customFormat="1" ht="10.9" customHeight="1" x14ac:dyDescent="0.2">
      <c r="A86" s="727" t="s">
        <v>436</v>
      </c>
      <c r="B86" s="750">
        <v>0</v>
      </c>
      <c r="C86" s="728" t="s">
        <v>437</v>
      </c>
      <c r="D86" s="728"/>
      <c r="E86" s="728"/>
      <c r="F86" s="728"/>
      <c r="G86" s="729"/>
      <c r="H86" s="729"/>
      <c r="I86" s="729"/>
      <c r="J86" s="729"/>
      <c r="K86" s="878">
        <v>0</v>
      </c>
      <c r="L86" s="878">
        <v>0</v>
      </c>
      <c r="M86" s="878">
        <v>0</v>
      </c>
      <c r="N86" s="1202">
        <v>0</v>
      </c>
      <c r="O86" s="1203"/>
      <c r="P86" s="1192"/>
      <c r="Q86" s="1193"/>
      <c r="T86" s="806">
        <f>U69</f>
        <v>0.03</v>
      </c>
      <c r="U86" s="807">
        <f>U71</f>
        <v>0.36</v>
      </c>
      <c r="V86" s="796">
        <f>V85</f>
        <v>1</v>
      </c>
      <c r="W86" s="752" t="str">
        <f t="shared" si="1"/>
        <v>Yes</v>
      </c>
      <c r="X86" s="752"/>
      <c r="Y86" s="752"/>
      <c r="Z86" s="752"/>
      <c r="AA86" s="752"/>
      <c r="AB86" s="752"/>
      <c r="AC86" s="789"/>
    </row>
    <row r="87" spans="1:29" s="737" customFormat="1" ht="10.9" customHeight="1" x14ac:dyDescent="0.2">
      <c r="A87" s="727" t="s">
        <v>438</v>
      </c>
      <c r="B87" s="750">
        <v>0</v>
      </c>
      <c r="C87" s="728" t="s">
        <v>439</v>
      </c>
      <c r="D87" s="728"/>
      <c r="E87" s="728"/>
      <c r="F87" s="728"/>
      <c r="G87" s="729"/>
      <c r="H87" s="729"/>
      <c r="I87" s="729"/>
      <c r="J87" s="729"/>
      <c r="K87" s="765"/>
      <c r="L87" s="765"/>
      <c r="M87" s="765"/>
      <c r="N87" s="1187">
        <f>'Bdgt Yr 2'!I42+'Bdgt Yr 2'!I43+'Bdgt Yr 2'!I47+'Bdgt Yr 2'!I48+'Bdgt Yr 2'!J47+'Bdgt Yr 2'!J48</f>
        <v>0</v>
      </c>
      <c r="O87" s="1188"/>
      <c r="P87" s="1192"/>
      <c r="Q87" s="1193"/>
      <c r="T87" s="806">
        <f>U69</f>
        <v>0.03</v>
      </c>
      <c r="U87" s="807">
        <f>U73</f>
        <v>1.7000000000000001E-2</v>
      </c>
      <c r="V87" s="796">
        <f>V86</f>
        <v>1</v>
      </c>
      <c r="W87" s="752" t="str">
        <f t="shared" si="1"/>
        <v>Yes</v>
      </c>
      <c r="X87" s="752"/>
      <c r="Y87" s="752"/>
      <c r="Z87" s="752"/>
      <c r="AA87" s="752"/>
      <c r="AB87" s="752"/>
      <c r="AC87" s="789"/>
    </row>
    <row r="88" spans="1:29" s="737" customFormat="1" ht="10.9" customHeight="1" x14ac:dyDescent="0.2">
      <c r="A88" s="727" t="s">
        <v>440</v>
      </c>
      <c r="B88" s="750">
        <v>0</v>
      </c>
      <c r="C88" s="728" t="s">
        <v>441</v>
      </c>
      <c r="D88" s="728"/>
      <c r="E88" s="728"/>
      <c r="F88" s="728"/>
      <c r="G88" s="729"/>
      <c r="H88" s="729"/>
      <c r="I88" s="729"/>
      <c r="J88" s="729"/>
      <c r="K88" s="765"/>
      <c r="L88" s="765"/>
      <c r="M88" s="765"/>
      <c r="N88" s="1187">
        <f>+'Bdgt Yr 2'!K44+'Bdgt Yr 2'!K45</f>
        <v>0</v>
      </c>
      <c r="O88" s="1188"/>
      <c r="P88" s="1192"/>
      <c r="Q88" s="1193"/>
      <c r="T88" s="806">
        <f>U69</f>
        <v>0.03</v>
      </c>
      <c r="U88" s="807">
        <f>U73</f>
        <v>1.7000000000000001E-2</v>
      </c>
      <c r="V88" s="796">
        <f>V87</f>
        <v>1</v>
      </c>
      <c r="W88" s="752" t="str">
        <f t="shared" si="1"/>
        <v>Yes</v>
      </c>
      <c r="X88" s="752"/>
      <c r="Y88" s="752"/>
      <c r="Z88" s="752"/>
      <c r="AA88" s="752"/>
      <c r="AB88" s="752"/>
      <c r="AC88" s="789"/>
    </row>
    <row r="89" spans="1:29" s="737" customFormat="1" ht="10.9" customHeight="1" x14ac:dyDescent="0.2">
      <c r="A89" s="727" t="s">
        <v>442</v>
      </c>
      <c r="B89" s="750">
        <v>0</v>
      </c>
      <c r="C89" s="728" t="s">
        <v>443</v>
      </c>
      <c r="D89" s="736"/>
      <c r="E89" s="736"/>
      <c r="F89" s="736"/>
      <c r="H89" s="775"/>
      <c r="I89" s="729"/>
      <c r="J89" s="729"/>
      <c r="K89" s="765"/>
      <c r="L89" s="765"/>
      <c r="M89" s="765"/>
      <c r="N89" s="1209">
        <v>0</v>
      </c>
      <c r="O89" s="1210"/>
      <c r="P89" s="1192"/>
      <c r="Q89" s="1193"/>
      <c r="T89" s="806">
        <f>U69</f>
        <v>0.03</v>
      </c>
      <c r="U89" s="807">
        <f>U71</f>
        <v>0.36</v>
      </c>
      <c r="V89" s="796">
        <f>V88</f>
        <v>1</v>
      </c>
      <c r="W89" s="752" t="str">
        <f t="shared" si="1"/>
        <v>Yes</v>
      </c>
      <c r="X89" s="752"/>
      <c r="Y89" s="752"/>
      <c r="Z89" s="752"/>
      <c r="AA89" s="752"/>
      <c r="AB89" s="752"/>
      <c r="AC89" s="789"/>
    </row>
    <row r="90" spans="1:29" s="737" customFormat="1" ht="10.9" customHeight="1" x14ac:dyDescent="0.2">
      <c r="A90" s="773" t="s">
        <v>429</v>
      </c>
      <c r="B90" s="750">
        <v>0</v>
      </c>
      <c r="C90" s="774" t="s">
        <v>444</v>
      </c>
      <c r="D90" s="774"/>
      <c r="E90" s="774"/>
      <c r="F90" s="774"/>
      <c r="G90" s="775"/>
      <c r="H90" s="729"/>
      <c r="I90" s="729"/>
      <c r="J90" s="729"/>
      <c r="K90" s="765"/>
      <c r="L90" s="765"/>
      <c r="M90" s="765"/>
      <c r="N90" s="1187">
        <v>0</v>
      </c>
      <c r="O90" s="1188"/>
      <c r="P90" s="1192"/>
      <c r="Q90" s="1193"/>
      <c r="T90" s="806">
        <f>U69</f>
        <v>0.03</v>
      </c>
      <c r="U90" s="807">
        <f>U71</f>
        <v>0.36</v>
      </c>
      <c r="V90" s="796">
        <f>V89</f>
        <v>1</v>
      </c>
      <c r="W90" s="752" t="str">
        <f t="shared" si="1"/>
        <v>Yes</v>
      </c>
      <c r="X90" s="752"/>
      <c r="Y90" s="752"/>
      <c r="Z90" s="752"/>
      <c r="AA90" s="752"/>
      <c r="AB90" s="752"/>
      <c r="AC90" s="789"/>
    </row>
    <row r="91" spans="1:29" s="737" customFormat="1" ht="11.45" customHeight="1" x14ac:dyDescent="0.2">
      <c r="A91" s="727"/>
      <c r="B91" s="728" t="s">
        <v>445</v>
      </c>
      <c r="C91" s="729"/>
      <c r="D91" s="729"/>
      <c r="E91" s="729"/>
      <c r="F91" s="729"/>
      <c r="G91" s="729"/>
      <c r="H91" s="729"/>
      <c r="I91" s="729"/>
      <c r="J91" s="729"/>
      <c r="K91" s="734"/>
      <c r="L91" s="734"/>
      <c r="M91" s="734"/>
      <c r="N91" s="1190">
        <f>SUM(N83:O90)</f>
        <v>0</v>
      </c>
      <c r="O91" s="1191"/>
      <c r="P91" s="1192"/>
      <c r="Q91" s="1193"/>
      <c r="T91" s="793"/>
      <c r="U91" s="791"/>
      <c r="V91" s="808"/>
      <c r="W91" s="752"/>
      <c r="X91" s="752"/>
      <c r="Y91" s="752"/>
      <c r="Z91" s="752"/>
      <c r="AA91" s="752"/>
      <c r="AB91" s="752"/>
      <c r="AC91" s="789"/>
    </row>
    <row r="92" spans="1:29" s="737" customFormat="1" ht="10.9" customHeight="1" x14ac:dyDescent="0.2">
      <c r="A92" s="727" t="s">
        <v>446</v>
      </c>
      <c r="B92" s="728"/>
      <c r="C92" s="729"/>
      <c r="D92" s="729"/>
      <c r="E92" s="729"/>
      <c r="F92" s="729"/>
      <c r="G92" s="729"/>
      <c r="H92" s="729"/>
      <c r="I92" s="771"/>
      <c r="J92" s="729"/>
      <c r="K92" s="734"/>
      <c r="L92" s="734"/>
      <c r="M92" s="734"/>
      <c r="N92" s="1190">
        <f>ROUND('Bdgt Yr 2'!J52,0)</f>
        <v>0</v>
      </c>
      <c r="O92" s="1191"/>
      <c r="P92" s="1192"/>
      <c r="Q92" s="1193"/>
      <c r="T92" s="793"/>
      <c r="U92" s="791"/>
      <c r="V92" s="808"/>
      <c r="W92" s="752"/>
      <c r="X92" s="752"/>
      <c r="Y92" s="752"/>
      <c r="Z92" s="752"/>
      <c r="AA92" s="752"/>
      <c r="AB92" s="752"/>
      <c r="AC92" s="789"/>
    </row>
    <row r="93" spans="1:29" s="855" customFormat="1" ht="12" customHeight="1" x14ac:dyDescent="0.2">
      <c r="A93" s="727"/>
      <c r="B93" s="728" t="s">
        <v>447</v>
      </c>
      <c r="C93" s="729"/>
      <c r="D93" s="890"/>
      <c r="E93" s="890"/>
      <c r="F93" s="890"/>
      <c r="G93" s="890"/>
      <c r="H93" s="890"/>
      <c r="I93" s="890"/>
      <c r="J93" s="890"/>
      <c r="K93" s="891"/>
      <c r="L93" s="891"/>
      <c r="M93" s="891"/>
      <c r="N93" s="1236">
        <f>SUM(N91:O92)</f>
        <v>0</v>
      </c>
      <c r="O93" s="1237"/>
      <c r="P93" s="1238"/>
      <c r="Q93" s="1239"/>
      <c r="T93" s="856"/>
      <c r="U93" s="857"/>
      <c r="V93" s="858"/>
      <c r="W93" s="859"/>
      <c r="X93" s="859"/>
      <c r="Y93" s="859"/>
      <c r="Z93" s="859"/>
      <c r="AA93" s="859"/>
      <c r="AB93" s="859"/>
      <c r="AC93" s="860"/>
    </row>
    <row r="94" spans="1:29" s="737" customFormat="1" ht="10.9" customHeight="1" x14ac:dyDescent="0.2">
      <c r="A94" s="744" t="s">
        <v>448</v>
      </c>
      <c r="B94" s="745"/>
      <c r="C94" s="746"/>
      <c r="D94" s="746"/>
      <c r="E94" s="746"/>
      <c r="F94" s="746"/>
      <c r="G94" s="746"/>
      <c r="H94" s="746"/>
      <c r="I94" s="746"/>
      <c r="J94" s="746"/>
      <c r="K94" s="777"/>
      <c r="L94" s="777"/>
      <c r="M94" s="909"/>
      <c r="N94" s="861"/>
      <c r="O94" s="863"/>
      <c r="P94" s="862"/>
      <c r="Q94" s="863"/>
      <c r="T94" s="793"/>
      <c r="U94" s="791"/>
      <c r="V94" s="808"/>
      <c r="W94" s="752"/>
      <c r="X94" s="752"/>
      <c r="Y94" s="752"/>
      <c r="Z94" s="752"/>
      <c r="AA94" s="752"/>
      <c r="AB94" s="752"/>
      <c r="AC94" s="789"/>
    </row>
    <row r="95" spans="1:29" s="737" customFormat="1" ht="10.9" customHeight="1" x14ac:dyDescent="0.2">
      <c r="A95" s="838"/>
      <c r="B95" s="896" t="s">
        <v>33</v>
      </c>
      <c r="C95" s="1215">
        <v>0</v>
      </c>
      <c r="D95" s="1215"/>
      <c r="E95" s="1215"/>
      <c r="F95" s="1215"/>
      <c r="G95" s="1215"/>
      <c r="H95" s="1215"/>
      <c r="I95" s="1215"/>
      <c r="J95" s="1215"/>
      <c r="K95" s="1215"/>
      <c r="L95" s="1215"/>
      <c r="M95" s="1216"/>
      <c r="N95" s="864"/>
      <c r="O95" s="866"/>
      <c r="P95" s="865"/>
      <c r="Q95" s="866"/>
      <c r="T95" s="793"/>
      <c r="U95" s="791"/>
      <c r="V95" s="808"/>
      <c r="W95" s="752"/>
      <c r="X95" s="752"/>
      <c r="Y95" s="752"/>
      <c r="Z95" s="752"/>
      <c r="AA95" s="752"/>
      <c r="AB95" s="752"/>
      <c r="AC95" s="789"/>
    </row>
    <row r="96" spans="1:29" s="737" customFormat="1" ht="10.9" customHeight="1" x14ac:dyDescent="0.2">
      <c r="A96" s="838"/>
      <c r="B96" s="896" t="s">
        <v>33</v>
      </c>
      <c r="C96" s="1215">
        <v>0</v>
      </c>
      <c r="D96" s="1215"/>
      <c r="E96" s="1215"/>
      <c r="F96" s="1215"/>
      <c r="G96" s="1215"/>
      <c r="H96" s="1215"/>
      <c r="I96" s="1215"/>
      <c r="J96" s="1215"/>
      <c r="K96" s="1215"/>
      <c r="L96" s="1215"/>
      <c r="M96" s="1216"/>
      <c r="N96" s="864"/>
      <c r="O96" s="866"/>
      <c r="P96" s="865"/>
      <c r="Q96" s="866"/>
      <c r="T96" s="793"/>
      <c r="U96" s="791"/>
      <c r="V96" s="808"/>
      <c r="W96" s="752"/>
      <c r="X96" s="752"/>
      <c r="Y96" s="752"/>
      <c r="Z96" s="752"/>
      <c r="AA96" s="752"/>
      <c r="AB96" s="752"/>
      <c r="AC96" s="789"/>
    </row>
    <row r="97" spans="1:29" s="737" customFormat="1" ht="10.9" customHeight="1" x14ac:dyDescent="0.2">
      <c r="A97" s="838"/>
      <c r="B97" s="896" t="s">
        <v>33</v>
      </c>
      <c r="C97" s="1215">
        <v>0</v>
      </c>
      <c r="D97" s="1215"/>
      <c r="E97" s="1215"/>
      <c r="F97" s="1215"/>
      <c r="G97" s="1215"/>
      <c r="H97" s="1215"/>
      <c r="I97" s="1215"/>
      <c r="J97" s="1215"/>
      <c r="K97" s="1215"/>
      <c r="L97" s="1215"/>
      <c r="M97" s="1216"/>
      <c r="N97" s="864"/>
      <c r="O97" s="866"/>
      <c r="P97" s="865"/>
      <c r="Q97" s="866"/>
      <c r="T97" s="793"/>
      <c r="U97" s="791"/>
      <c r="V97" s="808"/>
      <c r="W97" s="752"/>
      <c r="X97" s="752"/>
      <c r="Y97" s="752"/>
      <c r="Z97" s="752"/>
      <c r="AA97" s="752"/>
      <c r="AB97" s="752"/>
      <c r="AC97" s="789"/>
    </row>
    <row r="98" spans="1:29" s="737" customFormat="1" ht="10.9" customHeight="1" x14ac:dyDescent="0.2">
      <c r="A98" s="910"/>
      <c r="B98" s="825"/>
      <c r="C98" s="1215">
        <v>0</v>
      </c>
      <c r="D98" s="1215"/>
      <c r="E98" s="1215"/>
      <c r="F98" s="1215"/>
      <c r="G98" s="1215"/>
      <c r="H98" s="1215"/>
      <c r="I98" s="1215"/>
      <c r="J98" s="1215"/>
      <c r="K98" s="1215"/>
      <c r="L98" s="1215"/>
      <c r="M98" s="1216"/>
      <c r="N98" s="867"/>
      <c r="O98" s="869"/>
      <c r="P98" s="868"/>
      <c r="Q98" s="869"/>
      <c r="T98" s="793"/>
      <c r="U98" s="791"/>
      <c r="V98" s="808"/>
      <c r="W98" s="752"/>
      <c r="X98" s="752"/>
      <c r="Y98" s="752"/>
      <c r="Z98" s="752"/>
      <c r="AA98" s="752"/>
      <c r="AB98" s="752"/>
      <c r="AC98" s="789"/>
    </row>
    <row r="99" spans="1:29" s="737" customFormat="1" ht="12" customHeight="1" x14ac:dyDescent="0.2">
      <c r="A99" s="727"/>
      <c r="B99" s="728" t="s">
        <v>449</v>
      </c>
      <c r="C99" s="729"/>
      <c r="D99" s="729"/>
      <c r="E99" s="729"/>
      <c r="F99" s="729"/>
      <c r="G99" s="729"/>
      <c r="H99" s="729"/>
      <c r="I99" s="729"/>
      <c r="J99" s="729"/>
      <c r="K99" s="911"/>
      <c r="L99" s="911"/>
      <c r="M99" s="912"/>
      <c r="N99" s="1187">
        <f>'Bdgt Yr 2'!K54</f>
        <v>0</v>
      </c>
      <c r="O99" s="1188"/>
      <c r="P99" s="1192"/>
      <c r="Q99" s="1193"/>
      <c r="T99" s="752"/>
      <c r="U99" s="791"/>
      <c r="V99" s="808"/>
      <c r="W99" s="752"/>
      <c r="X99" s="752"/>
      <c r="Y99" s="752"/>
      <c r="Z99" s="752"/>
      <c r="AA99" s="752"/>
      <c r="AB99" s="752"/>
      <c r="AC99" s="789"/>
    </row>
    <row r="100" spans="1:29" s="737" customFormat="1" ht="10.9" customHeight="1" x14ac:dyDescent="0.2">
      <c r="A100" s="773" t="s">
        <v>450</v>
      </c>
      <c r="B100" s="774"/>
      <c r="C100" s="775"/>
      <c r="D100" s="775" t="s">
        <v>451</v>
      </c>
      <c r="E100" s="775"/>
      <c r="F100" s="775"/>
      <c r="G100" s="775"/>
      <c r="H100" s="775"/>
      <c r="I100" s="775"/>
      <c r="J100" s="775"/>
      <c r="K100" s="776"/>
      <c r="L100" s="776"/>
      <c r="M100" s="776"/>
      <c r="N100" s="1187">
        <f>'Bdgt Yr 2'!K57</f>
        <v>0</v>
      </c>
      <c r="O100" s="1188"/>
      <c r="P100" s="1192"/>
      <c r="Q100" s="1193"/>
      <c r="T100" s="793">
        <f>U69</f>
        <v>0.03</v>
      </c>
      <c r="U100" s="791" t="s">
        <v>482</v>
      </c>
      <c r="V100" s="808">
        <f>V90</f>
        <v>1</v>
      </c>
      <c r="W100" s="752" t="str">
        <f>IF(V100=1,"Yes","No")</f>
        <v>Yes</v>
      </c>
      <c r="X100" s="752"/>
      <c r="Y100" s="752"/>
      <c r="Z100" s="752"/>
      <c r="AA100" s="752"/>
      <c r="AB100" s="752"/>
      <c r="AC100" s="789"/>
    </row>
    <row r="101" spans="1:29" s="737" customFormat="1" ht="10.9" customHeight="1" x14ac:dyDescent="0.2">
      <c r="A101" s="744"/>
      <c r="B101" s="745"/>
      <c r="C101" s="746"/>
      <c r="D101" s="729" t="s">
        <v>452</v>
      </c>
      <c r="E101" s="729"/>
      <c r="F101" s="729"/>
      <c r="G101" s="729"/>
      <c r="H101" s="729"/>
      <c r="I101" s="729"/>
      <c r="J101" s="729"/>
      <c r="K101" s="734"/>
      <c r="L101" s="734"/>
      <c r="M101" s="734"/>
      <c r="N101" s="1187">
        <f>'Bdgt Yr 2'!K58</f>
        <v>0</v>
      </c>
      <c r="O101" s="1188"/>
      <c r="P101" s="1192"/>
      <c r="Q101" s="1193"/>
      <c r="T101" s="793">
        <f>U69</f>
        <v>0.03</v>
      </c>
      <c r="U101" s="791" t="s">
        <v>482</v>
      </c>
      <c r="V101" s="808">
        <f>V100</f>
        <v>1</v>
      </c>
      <c r="W101" s="752" t="str">
        <f>IF(V101=1,"Yes","No")</f>
        <v>Yes</v>
      </c>
      <c r="X101" s="752"/>
      <c r="Y101" s="752"/>
      <c r="Z101" s="752"/>
      <c r="AA101" s="752"/>
      <c r="AB101" s="752"/>
      <c r="AC101" s="789"/>
    </row>
    <row r="102" spans="1:29" s="737" customFormat="1" ht="10.9" customHeight="1" x14ac:dyDescent="0.2">
      <c r="A102" s="735"/>
      <c r="B102" s="812"/>
      <c r="C102" s="789"/>
      <c r="D102" s="789"/>
      <c r="E102" s="789"/>
      <c r="F102" s="789"/>
      <c r="G102" s="789"/>
      <c r="H102" s="789"/>
      <c r="I102" s="789"/>
      <c r="J102" s="789"/>
      <c r="K102" s="741"/>
      <c r="L102" s="741"/>
      <c r="M102" s="741"/>
      <c r="N102" s="864"/>
      <c r="O102" s="866"/>
      <c r="P102" s="865"/>
      <c r="Q102" s="866"/>
      <c r="T102" s="793"/>
      <c r="U102" s="791"/>
      <c r="V102" s="808"/>
      <c r="W102" s="752"/>
      <c r="X102" s="752"/>
      <c r="Y102" s="752"/>
      <c r="Z102" s="752"/>
      <c r="AA102" s="752"/>
      <c r="AB102" s="752"/>
      <c r="AC102" s="789"/>
    </row>
    <row r="103" spans="1:29" s="737" customFormat="1" ht="10.9" customHeight="1" x14ac:dyDescent="0.2">
      <c r="A103" s="735"/>
      <c r="B103" s="736"/>
      <c r="K103" s="738"/>
      <c r="L103" s="738"/>
      <c r="M103" s="738"/>
      <c r="N103" s="864"/>
      <c r="O103" s="866"/>
      <c r="P103" s="865"/>
      <c r="Q103" s="866"/>
      <c r="T103" s="793"/>
      <c r="U103" s="791"/>
      <c r="V103" s="808"/>
      <c r="W103" s="752"/>
      <c r="X103" s="752"/>
      <c r="Y103" s="752"/>
      <c r="Z103" s="752"/>
      <c r="AA103" s="752"/>
      <c r="AB103" s="752"/>
      <c r="AC103" s="789"/>
    </row>
    <row r="104" spans="1:29" s="737" customFormat="1" ht="11.65" customHeight="1" x14ac:dyDescent="0.2">
      <c r="A104" s="744" t="s">
        <v>453</v>
      </c>
      <c r="B104" s="745"/>
      <c r="C104" s="746"/>
      <c r="D104" s="746"/>
      <c r="E104" s="746"/>
      <c r="F104" s="746"/>
      <c r="G104" s="746"/>
      <c r="H104" s="746"/>
      <c r="I104" s="746"/>
      <c r="J104" s="746"/>
      <c r="K104" s="777"/>
      <c r="L104" s="777"/>
      <c r="M104" s="777"/>
      <c r="N104" s="864"/>
      <c r="O104" s="866"/>
      <c r="P104" s="865"/>
      <c r="Q104" s="866"/>
      <c r="T104" s="793"/>
      <c r="U104" s="791"/>
      <c r="V104" s="808"/>
      <c r="W104" s="752"/>
      <c r="X104" s="752"/>
      <c r="Y104" s="752"/>
      <c r="Z104" s="752"/>
      <c r="AA104" s="752"/>
      <c r="AB104" s="752"/>
      <c r="AC104" s="789"/>
    </row>
    <row r="105" spans="1:29" s="737" customFormat="1" ht="10.9" customHeight="1" x14ac:dyDescent="0.2">
      <c r="A105" s="735"/>
      <c r="B105" s="767" t="s">
        <v>454</v>
      </c>
      <c r="C105" s="767"/>
      <c r="D105" s="842" t="s">
        <v>455</v>
      </c>
      <c r="E105" s="1271">
        <f>'Bdgt Yr 2'!K61</f>
        <v>0</v>
      </c>
      <c r="F105" s="1271"/>
      <c r="G105" s="1271"/>
      <c r="H105" s="1271"/>
      <c r="J105" s="772"/>
      <c r="K105" s="772"/>
      <c r="N105" s="864"/>
      <c r="O105" s="866"/>
      <c r="P105" s="865"/>
      <c r="Q105" s="866"/>
      <c r="T105" s="793"/>
      <c r="U105" s="791"/>
      <c r="V105" s="808"/>
      <c r="W105" s="752"/>
      <c r="X105" s="752"/>
      <c r="Y105" s="752"/>
      <c r="Z105" s="752"/>
      <c r="AA105" s="752"/>
      <c r="AB105" s="752"/>
      <c r="AC105" s="789"/>
    </row>
    <row r="106" spans="1:29" s="737" customFormat="1" ht="13.15" customHeight="1" x14ac:dyDescent="0.2">
      <c r="A106" s="735"/>
      <c r="B106" s="767" t="s">
        <v>456</v>
      </c>
      <c r="C106" s="767"/>
      <c r="D106" s="767"/>
      <c r="E106" s="1269">
        <f>'Bdgt Yr 2'!K62</f>
        <v>0</v>
      </c>
      <c r="F106" s="1269"/>
      <c r="G106" s="1269"/>
      <c r="H106" s="1269"/>
      <c r="J106" s="772"/>
      <c r="K106" s="772"/>
      <c r="N106" s="864"/>
      <c r="O106" s="866"/>
      <c r="P106" s="865"/>
      <c r="Q106" s="866"/>
      <c r="T106" s="793"/>
      <c r="U106" s="791"/>
      <c r="V106" s="808"/>
      <c r="W106" s="752"/>
      <c r="X106" s="752"/>
      <c r="Y106" s="752"/>
      <c r="Z106" s="752"/>
      <c r="AA106" s="752"/>
      <c r="AB106" s="752"/>
      <c r="AC106" s="789"/>
    </row>
    <row r="107" spans="1:29" s="737" customFormat="1" ht="11.65" customHeight="1" x14ac:dyDescent="0.2">
      <c r="A107" s="735"/>
      <c r="B107" s="767" t="s">
        <v>457</v>
      </c>
      <c r="C107" s="767"/>
      <c r="D107" s="767"/>
      <c r="E107" s="1269">
        <f>'Bdgt Yr 2'!K63</f>
        <v>0</v>
      </c>
      <c r="F107" s="1269"/>
      <c r="G107" s="1269"/>
      <c r="H107" s="1269"/>
      <c r="J107" s="772"/>
      <c r="K107" s="772"/>
      <c r="N107" s="864"/>
      <c r="O107" s="866"/>
      <c r="P107" s="865"/>
      <c r="Q107" s="866"/>
      <c r="T107" s="793"/>
      <c r="U107" s="791"/>
      <c r="V107" s="808"/>
      <c r="W107" s="752"/>
      <c r="X107" s="752"/>
      <c r="Y107" s="752"/>
      <c r="Z107" s="752"/>
      <c r="AA107" s="752"/>
      <c r="AB107" s="752"/>
      <c r="AC107" s="789"/>
    </row>
    <row r="108" spans="1:29" s="737" customFormat="1" ht="10.9" customHeight="1" x14ac:dyDescent="0.2">
      <c r="A108" s="735"/>
      <c r="B108" s="825" t="s">
        <v>458</v>
      </c>
      <c r="C108" s="825"/>
      <c r="D108" s="767"/>
      <c r="E108" s="1269">
        <f>'Bdgt Yr 2'!K64</f>
        <v>0</v>
      </c>
      <c r="F108" s="1269"/>
      <c r="G108" s="1269"/>
      <c r="H108" s="1269"/>
      <c r="J108" s="772"/>
      <c r="K108" s="772"/>
      <c r="N108" s="864"/>
      <c r="O108" s="866"/>
      <c r="P108" s="865"/>
      <c r="Q108" s="866"/>
      <c r="T108" s="793"/>
      <c r="U108" s="791"/>
      <c r="V108" s="808"/>
      <c r="W108" s="752"/>
      <c r="X108" s="752"/>
      <c r="Y108" s="752"/>
      <c r="Z108" s="752"/>
      <c r="AA108" s="752"/>
      <c r="AB108" s="752"/>
      <c r="AC108" s="789"/>
    </row>
    <row r="109" spans="1:29" s="737" customFormat="1" ht="3.6" customHeight="1" x14ac:dyDescent="0.2">
      <c r="A109" s="727"/>
      <c r="B109" s="757"/>
      <c r="C109" s="757"/>
      <c r="D109" s="767"/>
      <c r="E109" s="897"/>
      <c r="F109" s="897"/>
      <c r="G109" s="897"/>
      <c r="H109" s="897"/>
      <c r="J109" s="749"/>
      <c r="K109" s="749"/>
      <c r="N109" s="867"/>
      <c r="O109" s="869"/>
      <c r="P109" s="868"/>
      <c r="Q109" s="869"/>
      <c r="T109" s="793"/>
      <c r="U109" s="791"/>
      <c r="V109" s="808"/>
      <c r="W109" s="752"/>
      <c r="X109" s="752"/>
      <c r="Y109" s="752"/>
      <c r="Z109" s="752"/>
      <c r="AA109" s="752"/>
      <c r="AB109" s="752"/>
      <c r="AC109" s="789"/>
    </row>
    <row r="110" spans="1:29" s="737" customFormat="1" ht="10.9" customHeight="1" x14ac:dyDescent="0.2">
      <c r="A110" s="727" t="s">
        <v>33</v>
      </c>
      <c r="B110" s="1242" t="s">
        <v>655</v>
      </c>
      <c r="C110" s="1242"/>
      <c r="D110" s="1242"/>
      <c r="E110" s="1242"/>
      <c r="F110" s="1242"/>
      <c r="G110" s="1242"/>
      <c r="H110" s="906">
        <v>0</v>
      </c>
      <c r="I110" s="774" t="s">
        <v>639</v>
      </c>
      <c r="J110" s="775" t="s">
        <v>459</v>
      </c>
      <c r="K110" s="731"/>
      <c r="L110" s="731"/>
      <c r="M110" s="731"/>
      <c r="N110" s="1187">
        <f>SUM(E105:H108)*V110</f>
        <v>0</v>
      </c>
      <c r="O110" s="1188"/>
      <c r="P110" s="1192"/>
      <c r="Q110" s="1193"/>
      <c r="T110" s="793"/>
      <c r="U110" s="791"/>
      <c r="V110" s="808">
        <f>V101</f>
        <v>1</v>
      </c>
      <c r="W110" s="752" t="str">
        <f>IF(V110=1,"Yes","No")</f>
        <v>Yes</v>
      </c>
      <c r="X110" s="752"/>
      <c r="Y110" s="752"/>
      <c r="Z110" s="752"/>
      <c r="AA110" s="752"/>
      <c r="AB110" s="752"/>
      <c r="AC110" s="789"/>
    </row>
    <row r="111" spans="1:29" s="737" customFormat="1" ht="10.9" customHeight="1" x14ac:dyDescent="0.2">
      <c r="A111" s="727" t="s">
        <v>460</v>
      </c>
      <c r="B111" s="728"/>
      <c r="C111" s="729"/>
      <c r="D111" s="729"/>
      <c r="E111" s="729"/>
      <c r="F111" s="729"/>
      <c r="G111" s="729"/>
      <c r="H111" s="729"/>
      <c r="I111" s="729"/>
      <c r="J111" s="729"/>
      <c r="K111" s="734"/>
      <c r="L111" s="734"/>
      <c r="M111" s="734"/>
      <c r="N111" s="1211"/>
      <c r="O111" s="1212"/>
      <c r="P111" s="1211"/>
      <c r="Q111" s="1212"/>
      <c r="T111" s="793"/>
      <c r="U111" s="791"/>
      <c r="V111" s="808"/>
      <c r="W111" s="752"/>
      <c r="X111" s="752"/>
      <c r="Y111" s="752"/>
      <c r="Z111" s="752"/>
      <c r="AA111" s="752"/>
      <c r="AB111" s="752"/>
      <c r="AC111" s="789"/>
    </row>
    <row r="112" spans="1:29" s="737" customFormat="1" ht="10.9" customHeight="1" x14ac:dyDescent="0.2">
      <c r="A112" s="727"/>
      <c r="B112" s="729" t="s">
        <v>461</v>
      </c>
      <c r="C112" s="729"/>
      <c r="D112" s="729"/>
      <c r="E112" s="729"/>
      <c r="F112" s="729"/>
      <c r="G112" s="729"/>
      <c r="H112" s="729"/>
      <c r="I112" s="729"/>
      <c r="J112" s="729"/>
      <c r="K112" s="734"/>
      <c r="L112" s="734"/>
      <c r="M112" s="734"/>
      <c r="N112" s="1187">
        <f>'Bdgt Yr 2'!K67</f>
        <v>0</v>
      </c>
      <c r="O112" s="1188"/>
      <c r="P112" s="1192"/>
      <c r="Q112" s="1193"/>
      <c r="T112" s="793">
        <f>U69</f>
        <v>0.03</v>
      </c>
      <c r="U112" s="791"/>
      <c r="V112" s="808">
        <f>V110</f>
        <v>1</v>
      </c>
      <c r="W112" s="752" t="str">
        <f t="shared" ref="W112:W117" si="2">IF(V112=1,"Yes","No")</f>
        <v>Yes</v>
      </c>
      <c r="X112" s="752"/>
      <c r="Y112" s="752"/>
      <c r="Z112" s="752"/>
      <c r="AA112" s="752"/>
      <c r="AB112" s="752"/>
      <c r="AC112" s="789"/>
    </row>
    <row r="113" spans="1:29" s="737" customFormat="1" ht="10.9" customHeight="1" x14ac:dyDescent="0.2">
      <c r="A113" s="727"/>
      <c r="B113" s="729" t="s">
        <v>462</v>
      </c>
      <c r="C113" s="729"/>
      <c r="D113" s="729"/>
      <c r="E113" s="729"/>
      <c r="F113" s="729"/>
      <c r="G113" s="729"/>
      <c r="H113" s="729"/>
      <c r="I113" s="729"/>
      <c r="J113" s="729"/>
      <c r="K113" s="734"/>
      <c r="L113" s="734"/>
      <c r="M113" s="734"/>
      <c r="N113" s="1187">
        <f>'Bdgt Yr 2'!K70</f>
        <v>0</v>
      </c>
      <c r="O113" s="1188"/>
      <c r="P113" s="1192"/>
      <c r="Q113" s="1193"/>
      <c r="T113" s="793">
        <f>U69</f>
        <v>0.03</v>
      </c>
      <c r="U113" s="791"/>
      <c r="V113" s="808">
        <f>V112</f>
        <v>1</v>
      </c>
      <c r="W113" s="752" t="str">
        <f t="shared" si="2"/>
        <v>Yes</v>
      </c>
      <c r="X113" s="752"/>
      <c r="Y113" s="752"/>
      <c r="Z113" s="752"/>
      <c r="AA113" s="752"/>
      <c r="AB113" s="752"/>
      <c r="AC113" s="789"/>
    </row>
    <row r="114" spans="1:29" s="737" customFormat="1" ht="10.9" customHeight="1" x14ac:dyDescent="0.2">
      <c r="A114" s="727"/>
      <c r="B114" s="729" t="s">
        <v>463</v>
      </c>
      <c r="C114" s="729"/>
      <c r="D114" s="729"/>
      <c r="E114" s="729"/>
      <c r="F114" s="729"/>
      <c r="G114" s="729"/>
      <c r="H114" s="729"/>
      <c r="I114" s="729"/>
      <c r="J114" s="729"/>
      <c r="K114" s="734"/>
      <c r="L114" s="734"/>
      <c r="M114" s="734"/>
      <c r="N114" s="1187">
        <f>'Bdgt Yr 2'!K72</f>
        <v>0</v>
      </c>
      <c r="O114" s="1188"/>
      <c r="P114" s="1192"/>
      <c r="Q114" s="1193"/>
      <c r="T114" s="793">
        <f>U69</f>
        <v>0.03</v>
      </c>
      <c r="U114" s="791"/>
      <c r="V114" s="808">
        <f>V113</f>
        <v>1</v>
      </c>
      <c r="W114" s="752" t="str">
        <f t="shared" si="2"/>
        <v>Yes</v>
      </c>
      <c r="X114" s="752"/>
      <c r="Y114" s="752"/>
      <c r="Z114" s="752"/>
      <c r="AA114" s="752"/>
      <c r="AB114" s="752"/>
      <c r="AC114" s="789"/>
    </row>
    <row r="115" spans="1:29" s="737" customFormat="1" ht="10.9" customHeight="1" x14ac:dyDescent="0.2">
      <c r="A115" s="727"/>
      <c r="B115" s="729" t="s">
        <v>464</v>
      </c>
      <c r="C115" s="729"/>
      <c r="D115" s="729"/>
      <c r="E115" s="729"/>
      <c r="F115" s="729"/>
      <c r="G115" s="729"/>
      <c r="H115" s="729"/>
      <c r="I115" s="729"/>
      <c r="J115" s="729"/>
      <c r="K115" s="734"/>
      <c r="L115" s="734"/>
      <c r="M115" s="734"/>
      <c r="N115" s="1187">
        <f>'Bdgt Yr 2'!K69</f>
        <v>0</v>
      </c>
      <c r="O115" s="1188"/>
      <c r="P115" s="1192"/>
      <c r="Q115" s="1193"/>
      <c r="T115" s="793">
        <f>U69</f>
        <v>0.03</v>
      </c>
      <c r="U115" s="791"/>
      <c r="V115" s="808">
        <f>V114</f>
        <v>1</v>
      </c>
      <c r="W115" s="752" t="str">
        <f t="shared" si="2"/>
        <v>Yes</v>
      </c>
      <c r="X115" s="752"/>
      <c r="Y115" s="752"/>
      <c r="Z115" s="752"/>
      <c r="AA115" s="752"/>
      <c r="AB115" s="752"/>
      <c r="AC115" s="789"/>
    </row>
    <row r="116" spans="1:29" s="737" customFormat="1" ht="10.9" customHeight="1" x14ac:dyDescent="0.2">
      <c r="A116" s="727"/>
      <c r="B116" s="729" t="s">
        <v>465</v>
      </c>
      <c r="C116" s="729"/>
      <c r="D116" s="729"/>
      <c r="E116" s="729"/>
      <c r="F116" s="729"/>
      <c r="G116" s="729"/>
      <c r="H116" s="729"/>
      <c r="I116" s="729"/>
      <c r="J116" s="757"/>
      <c r="K116" s="853"/>
      <c r="L116" s="894"/>
      <c r="M116" s="895"/>
      <c r="N116" s="1187">
        <f>'Bdgt Yr 2'!K73+'Bdgt Yr 2'!K74</f>
        <v>0</v>
      </c>
      <c r="O116" s="1188"/>
      <c r="P116" s="1192"/>
      <c r="Q116" s="1193"/>
      <c r="T116" s="793">
        <f>U69</f>
        <v>0.03</v>
      </c>
      <c r="U116" s="791"/>
      <c r="V116" s="808">
        <f>V115</f>
        <v>1</v>
      </c>
      <c r="W116" s="752" t="str">
        <f t="shared" si="2"/>
        <v>Yes</v>
      </c>
      <c r="X116" s="752"/>
      <c r="Y116" s="752"/>
      <c r="Z116" s="752"/>
      <c r="AA116" s="752"/>
      <c r="AB116" s="752"/>
      <c r="AC116" s="789"/>
    </row>
    <row r="117" spans="1:29" s="737" customFormat="1" ht="10.9" customHeight="1" x14ac:dyDescent="0.2">
      <c r="A117" s="727"/>
      <c r="B117" s="729" t="s">
        <v>466</v>
      </c>
      <c r="C117" s="729"/>
      <c r="D117" s="1243"/>
      <c r="E117" s="1243"/>
      <c r="F117" s="1243"/>
      <c r="G117" s="1243"/>
      <c r="H117" s="1243"/>
      <c r="I117" s="1243"/>
      <c r="J117" s="854"/>
      <c r="K117" s="820"/>
      <c r="L117" s="894"/>
      <c r="M117" s="895"/>
      <c r="N117" s="1187">
        <f>'Bdgt Yr 2'!K68+'Bdgt Yr 2'!K71+'Bdgt Yr 2'!K75</f>
        <v>0</v>
      </c>
      <c r="O117" s="1188"/>
      <c r="P117" s="1192"/>
      <c r="Q117" s="1193"/>
      <c r="T117" s="793">
        <f>U69</f>
        <v>0.03</v>
      </c>
      <c r="U117" s="791"/>
      <c r="V117" s="808">
        <f>V116</f>
        <v>1</v>
      </c>
      <c r="W117" s="752" t="str">
        <f t="shared" si="2"/>
        <v>Yes</v>
      </c>
      <c r="X117" s="752"/>
      <c r="Y117" s="752"/>
      <c r="Z117" s="752"/>
      <c r="AA117" s="752"/>
      <c r="AB117" s="752"/>
      <c r="AC117" s="789"/>
    </row>
    <row r="118" spans="1:29" s="737" customFormat="1" ht="10.9" customHeight="1" x14ac:dyDescent="0.2">
      <c r="A118" s="727"/>
      <c r="B118" s="728" t="s">
        <v>656</v>
      </c>
      <c r="C118" s="729"/>
      <c r="D118" s="729"/>
      <c r="E118" s="729"/>
      <c r="F118" s="729"/>
      <c r="G118" s="730"/>
      <c r="H118" s="730"/>
      <c r="I118" s="729"/>
      <c r="J118" s="729"/>
      <c r="K118" s="731"/>
      <c r="L118" s="731"/>
      <c r="M118" s="731"/>
      <c r="N118" s="1190">
        <f>SUM(N112:O117)</f>
        <v>0</v>
      </c>
      <c r="O118" s="1191"/>
      <c r="P118" s="1192"/>
      <c r="Q118" s="1193"/>
      <c r="T118" s="793"/>
      <c r="U118" s="791"/>
      <c r="V118" s="808"/>
      <c r="W118" s="752"/>
      <c r="X118" s="752"/>
      <c r="Y118" s="752"/>
      <c r="Z118" s="752"/>
      <c r="AA118" s="752"/>
      <c r="AB118" s="752"/>
      <c r="AC118" s="789"/>
    </row>
    <row r="119" spans="1:29" s="737" customFormat="1" ht="12" customHeight="1" x14ac:dyDescent="0.2">
      <c r="A119" s="727" t="s">
        <v>467</v>
      </c>
      <c r="B119" s="728"/>
      <c r="C119" s="729"/>
      <c r="D119" s="729"/>
      <c r="E119" s="729"/>
      <c r="F119" s="729"/>
      <c r="G119" s="729"/>
      <c r="H119" s="729"/>
      <c r="I119" s="729"/>
      <c r="J119" s="729"/>
      <c r="K119" s="734"/>
      <c r="L119" s="734"/>
      <c r="M119" s="734"/>
      <c r="N119" s="1190">
        <f>+N93+N99+N100+N101+N110+N118</f>
        <v>0</v>
      </c>
      <c r="O119" s="1191"/>
      <c r="P119" s="1192"/>
      <c r="Q119" s="1193"/>
      <c r="T119" s="793"/>
      <c r="U119" s="791"/>
      <c r="V119" s="808"/>
      <c r="W119" s="752"/>
      <c r="X119" s="752"/>
      <c r="Y119" s="752"/>
      <c r="Z119" s="752"/>
      <c r="AA119" s="752"/>
      <c r="AB119" s="752"/>
      <c r="AC119" s="789"/>
    </row>
    <row r="120" spans="1:29" s="737" customFormat="1" ht="12.6" customHeight="1" x14ac:dyDescent="0.2">
      <c r="A120" s="735" t="s">
        <v>468</v>
      </c>
      <c r="B120" s="736"/>
      <c r="K120" s="738"/>
      <c r="L120" s="738"/>
      <c r="M120" s="738"/>
      <c r="N120" s="861"/>
      <c r="O120" s="863"/>
      <c r="P120" s="862"/>
      <c r="Q120" s="863"/>
      <c r="T120" s="793"/>
      <c r="U120" s="791"/>
      <c r="V120" s="808"/>
      <c r="W120" s="752"/>
      <c r="X120" s="752"/>
      <c r="Y120" s="752"/>
      <c r="Z120" s="752"/>
      <c r="AA120" s="752"/>
      <c r="AB120" s="752"/>
      <c r="AC120" s="789"/>
    </row>
    <row r="121" spans="1:29" s="737" customFormat="1" ht="12.6" customHeight="1" x14ac:dyDescent="0.2">
      <c r="A121" s="885"/>
      <c r="B121" s="886"/>
      <c r="C121" s="887" t="s">
        <v>653</v>
      </c>
      <c r="D121" s="888">
        <f>D54</f>
        <v>0.33</v>
      </c>
      <c r="E121" s="833" t="s">
        <v>654</v>
      </c>
      <c r="F121" s="889">
        <f>'Bdgt Yr 2'!I80</f>
        <v>0</v>
      </c>
      <c r="G121" s="886" t="s">
        <v>639</v>
      </c>
      <c r="H121" s="739"/>
      <c r="K121" s="738"/>
      <c r="L121" s="738"/>
      <c r="M121" s="738"/>
      <c r="N121" s="864"/>
      <c r="O121" s="866"/>
      <c r="P121" s="865"/>
      <c r="Q121" s="866"/>
      <c r="T121" s="793"/>
      <c r="U121" s="791"/>
      <c r="V121" s="808"/>
      <c r="W121" s="752"/>
      <c r="X121" s="752"/>
      <c r="Y121" s="752"/>
      <c r="Z121" s="752"/>
      <c r="AA121" s="752"/>
      <c r="AB121" s="752"/>
      <c r="AC121" s="789"/>
    </row>
    <row r="122" spans="1:29" s="737" customFormat="1" ht="12" customHeight="1" x14ac:dyDescent="0.2">
      <c r="A122" s="727" t="s">
        <v>469</v>
      </c>
      <c r="B122" s="729"/>
      <c r="C122" s="730"/>
      <c r="D122" s="729"/>
      <c r="E122" s="729"/>
      <c r="F122" s="729"/>
      <c r="G122" s="729"/>
      <c r="H122" s="729"/>
      <c r="I122" s="729"/>
      <c r="J122" s="729"/>
      <c r="K122" s="749"/>
      <c r="L122" s="1197"/>
      <c r="M122" s="1198"/>
      <c r="N122" s="1190">
        <f>ROUND(D121*F121,0)</f>
        <v>0</v>
      </c>
      <c r="O122" s="1191"/>
      <c r="P122" s="1192"/>
      <c r="Q122" s="1193"/>
      <c r="T122" s="793"/>
      <c r="U122" s="791"/>
      <c r="V122" s="808"/>
      <c r="W122" s="752"/>
      <c r="X122" s="752"/>
      <c r="Y122" s="752"/>
      <c r="Z122" s="752"/>
      <c r="AA122" s="752"/>
      <c r="AB122" s="752"/>
      <c r="AC122" s="789"/>
    </row>
    <row r="123" spans="1:29" s="737" customFormat="1" ht="11.45" customHeight="1" x14ac:dyDescent="0.2">
      <c r="A123" s="727" t="s">
        <v>470</v>
      </c>
      <c r="B123" s="728"/>
      <c r="C123" s="729"/>
      <c r="D123" s="729"/>
      <c r="E123" s="729"/>
      <c r="F123" s="729"/>
      <c r="G123" s="729"/>
      <c r="H123" s="729"/>
      <c r="I123" s="729"/>
      <c r="J123" s="729"/>
      <c r="K123" s="734"/>
      <c r="L123" s="734"/>
      <c r="M123" s="734"/>
      <c r="N123" s="1190">
        <f>+N119+N122</f>
        <v>0</v>
      </c>
      <c r="O123" s="1191"/>
      <c r="P123" s="1192"/>
      <c r="Q123" s="1193"/>
      <c r="T123" s="793"/>
      <c r="U123" s="791"/>
      <c r="V123" s="808"/>
      <c r="W123" s="752"/>
      <c r="X123" s="752"/>
      <c r="Y123" s="752"/>
      <c r="Z123" s="752"/>
      <c r="AA123" s="752"/>
      <c r="AB123" s="752"/>
      <c r="AC123" s="789"/>
    </row>
    <row r="124" spans="1:29" s="737" customFormat="1" ht="10.9" customHeight="1" x14ac:dyDescent="0.2">
      <c r="A124" s="727" t="s">
        <v>657</v>
      </c>
      <c r="B124" s="728"/>
      <c r="C124" s="729"/>
      <c r="D124" s="729"/>
      <c r="E124" s="729"/>
      <c r="F124" s="729"/>
      <c r="G124" s="729"/>
      <c r="H124" s="729"/>
      <c r="I124" s="729"/>
      <c r="J124" s="729"/>
      <c r="K124" s="734"/>
      <c r="L124" s="734"/>
      <c r="M124" s="734"/>
      <c r="N124" s="1190">
        <v>0</v>
      </c>
      <c r="O124" s="1191"/>
      <c r="P124" s="1192"/>
      <c r="Q124" s="1193"/>
      <c r="T124" s="793"/>
      <c r="U124" s="791"/>
      <c r="V124" s="808"/>
      <c r="W124" s="752"/>
      <c r="X124" s="752"/>
      <c r="Y124" s="752"/>
      <c r="Z124" s="752"/>
      <c r="AA124" s="752"/>
      <c r="AB124" s="752"/>
      <c r="AC124" s="789"/>
    </row>
    <row r="125" spans="1:29" s="737" customFormat="1" ht="12" customHeight="1" x14ac:dyDescent="0.2">
      <c r="A125" s="727" t="s">
        <v>471</v>
      </c>
      <c r="B125" s="728"/>
      <c r="C125" s="729"/>
      <c r="D125" s="729"/>
      <c r="E125" s="729"/>
      <c r="F125" s="729"/>
      <c r="G125" s="729"/>
      <c r="H125" s="729"/>
      <c r="I125" s="729"/>
      <c r="J125" s="729"/>
      <c r="K125" s="734"/>
      <c r="L125" s="734"/>
      <c r="M125" s="734"/>
      <c r="N125" s="1190">
        <f>N123-N124</f>
        <v>0</v>
      </c>
      <c r="O125" s="1191"/>
      <c r="P125" s="1192"/>
      <c r="Q125" s="1193"/>
      <c r="T125" s="793"/>
      <c r="U125" s="791"/>
      <c r="V125" s="808"/>
      <c r="W125" s="752"/>
      <c r="X125" s="752"/>
      <c r="Y125" s="752"/>
      <c r="Z125" s="752"/>
      <c r="AA125" s="752"/>
      <c r="AB125" s="752"/>
      <c r="AC125" s="789"/>
    </row>
    <row r="126" spans="1:29" s="737" customFormat="1" ht="12.6" customHeight="1" thickBot="1" x14ac:dyDescent="0.25">
      <c r="A126" s="727" t="s">
        <v>472</v>
      </c>
      <c r="B126" s="728"/>
      <c r="C126" s="729"/>
      <c r="D126" s="729"/>
      <c r="E126" s="729"/>
      <c r="F126" s="729"/>
      <c r="G126" s="1231">
        <v>0</v>
      </c>
      <c r="H126" s="1231"/>
      <c r="I126" s="1285"/>
      <c r="J126" s="740" t="s">
        <v>473</v>
      </c>
      <c r="K126" s="741"/>
      <c r="L126" s="741"/>
      <c r="M126" s="741"/>
      <c r="N126" s="741"/>
      <c r="O126" s="741"/>
      <c r="P126" s="742"/>
      <c r="Q126" s="743"/>
      <c r="T126" s="793"/>
      <c r="U126" s="791"/>
      <c r="V126" s="808"/>
      <c r="W126" s="752"/>
      <c r="X126" s="752"/>
      <c r="Y126" s="752"/>
      <c r="Z126" s="752"/>
      <c r="AA126" s="752"/>
      <c r="AB126" s="752"/>
      <c r="AC126" s="789"/>
    </row>
    <row r="127" spans="1:29" s="737" customFormat="1" ht="14.45" customHeight="1" x14ac:dyDescent="0.2">
      <c r="A127" s="744" t="s">
        <v>658</v>
      </c>
      <c r="B127" s="745"/>
      <c r="C127" s="746"/>
      <c r="D127" s="746"/>
      <c r="E127" s="746"/>
      <c r="F127" s="746"/>
      <c r="G127" s="747"/>
      <c r="H127" s="747"/>
      <c r="I127" s="747"/>
      <c r="J127" s="745"/>
      <c r="K127" s="1244" t="s">
        <v>638</v>
      </c>
      <c r="L127" s="1245"/>
      <c r="M127" s="1245"/>
      <c r="N127" s="1245"/>
      <c r="O127" s="1245"/>
      <c r="P127" s="1245"/>
      <c r="Q127" s="1246"/>
      <c r="T127" s="793"/>
      <c r="U127" s="791"/>
      <c r="V127" s="808"/>
      <c r="W127" s="752"/>
      <c r="X127" s="752"/>
      <c r="Y127" s="752"/>
      <c r="Z127" s="752"/>
      <c r="AA127" s="752"/>
      <c r="AB127" s="752"/>
      <c r="AC127" s="789"/>
    </row>
    <row r="128" spans="1:29" s="737" customFormat="1" ht="14.45" customHeight="1" x14ac:dyDescent="0.2">
      <c r="A128" s="735"/>
      <c r="B128" s="1213" t="str">
        <f>B61</f>
        <v xml:space="preserve"> </v>
      </c>
      <c r="C128" s="1213"/>
      <c r="D128" s="1213"/>
      <c r="E128" s="1213"/>
      <c r="F128" s="1213"/>
      <c r="G128" s="1213"/>
      <c r="H128" s="1213"/>
      <c r="I128" s="1213"/>
      <c r="J128" s="812"/>
      <c r="K128" s="913"/>
      <c r="L128" s="817" t="s">
        <v>474</v>
      </c>
      <c r="M128" s="817"/>
      <c r="N128" s="817"/>
      <c r="O128" s="818"/>
      <c r="P128" s="818"/>
      <c r="Q128" s="914"/>
      <c r="T128" s="793"/>
      <c r="U128" s="791"/>
      <c r="V128" s="808"/>
      <c r="W128" s="752"/>
      <c r="X128" s="752"/>
      <c r="Y128" s="752"/>
      <c r="Z128" s="752"/>
      <c r="AA128" s="752"/>
      <c r="AB128" s="752"/>
      <c r="AC128" s="789"/>
    </row>
    <row r="129" spans="1:29" s="737" customFormat="1" ht="10.9" customHeight="1" x14ac:dyDescent="0.2">
      <c r="A129" s="744" t="s">
        <v>659</v>
      </c>
      <c r="B129" s="745"/>
      <c r="C129" s="746"/>
      <c r="D129" s="746"/>
      <c r="E129" s="746"/>
      <c r="F129" s="746"/>
      <c r="G129" s="747"/>
      <c r="H129" s="747"/>
      <c r="I129" s="747"/>
      <c r="J129" s="745"/>
      <c r="K129" s="1261" t="s">
        <v>475</v>
      </c>
      <c r="L129" s="1262"/>
      <c r="M129" s="1219" t="s">
        <v>476</v>
      </c>
      <c r="N129" s="1220"/>
      <c r="O129" s="1221"/>
      <c r="P129" s="1264" t="s">
        <v>660</v>
      </c>
      <c r="Q129" s="1265"/>
      <c r="T129" s="793"/>
      <c r="U129" s="791"/>
      <c r="V129" s="808"/>
      <c r="W129" s="752"/>
      <c r="X129" s="752"/>
      <c r="Y129" s="752"/>
      <c r="Z129" s="752"/>
      <c r="AA129" s="752"/>
      <c r="AB129" s="752"/>
      <c r="AC129" s="789"/>
    </row>
    <row r="130" spans="1:29" s="737" customFormat="1" ht="15" customHeight="1" thickBot="1" x14ac:dyDescent="0.25">
      <c r="A130" s="727"/>
      <c r="B130" s="1213" t="str">
        <f>B63</f>
        <v xml:space="preserve"> </v>
      </c>
      <c r="C130" s="1213"/>
      <c r="D130" s="1213"/>
      <c r="E130" s="1213"/>
      <c r="F130" s="1213"/>
      <c r="G130" s="1213"/>
      <c r="H130" s="1213"/>
      <c r="I130" s="1213"/>
      <c r="J130" s="728"/>
      <c r="K130" s="915"/>
      <c r="L130" s="916"/>
      <c r="M130" s="1222"/>
      <c r="N130" s="1223"/>
      <c r="O130" s="1224"/>
      <c r="P130" s="1217"/>
      <c r="Q130" s="1218"/>
      <c r="T130" s="793"/>
      <c r="U130" s="791"/>
      <c r="V130" s="808"/>
      <c r="W130" s="752"/>
      <c r="X130" s="752"/>
      <c r="Y130" s="752"/>
      <c r="Z130" s="752"/>
      <c r="AA130" s="752"/>
      <c r="AB130" s="752"/>
      <c r="AC130" s="789"/>
    </row>
    <row r="131" spans="1:29" s="737" customFormat="1" ht="12.6" customHeight="1" x14ac:dyDescent="0.2">
      <c r="A131" s="812"/>
      <c r="B131" s="812"/>
      <c r="C131" s="789"/>
      <c r="D131" s="789"/>
      <c r="E131" s="789"/>
      <c r="F131" s="789"/>
      <c r="G131" s="813"/>
      <c r="H131" s="813"/>
      <c r="I131" s="813"/>
      <c r="J131" s="812" t="s">
        <v>666</v>
      </c>
      <c r="K131" s="812"/>
      <c r="L131" s="812"/>
      <c r="M131" s="812"/>
      <c r="N131" s="812"/>
      <c r="O131" s="812"/>
      <c r="P131" s="812"/>
      <c r="Q131" s="812"/>
      <c r="R131" s="812"/>
      <c r="S131" s="813"/>
      <c r="T131" s="812"/>
      <c r="U131" s="791"/>
      <c r="V131" s="808"/>
      <c r="W131" s="752"/>
      <c r="X131" s="752"/>
      <c r="Y131" s="752"/>
      <c r="Z131" s="752"/>
      <c r="AA131" s="752"/>
      <c r="AB131" s="752"/>
      <c r="AC131" s="789"/>
    </row>
    <row r="132" spans="1:29" s="737" customFormat="1" ht="10.15" customHeight="1" x14ac:dyDescent="0.2">
      <c r="A132" s="812"/>
      <c r="B132" s="812"/>
      <c r="C132" s="789"/>
      <c r="D132" s="789"/>
      <c r="E132" s="789"/>
      <c r="F132" s="789"/>
      <c r="G132" s="813"/>
      <c r="H132" s="813"/>
      <c r="I132" s="813"/>
      <c r="J132" s="812"/>
      <c r="K132" s="813"/>
      <c r="L132" s="812"/>
      <c r="M132" s="813"/>
      <c r="N132" s="812"/>
      <c r="O132" s="813"/>
      <c r="P132" s="812"/>
      <c r="Q132" s="813"/>
      <c r="R132" s="812"/>
      <c r="S132" s="813"/>
      <c r="T132" s="812"/>
      <c r="U132" s="791"/>
      <c r="V132" s="808"/>
      <c r="W132" s="752"/>
      <c r="X132" s="752"/>
      <c r="Y132" s="752"/>
      <c r="Z132" s="752"/>
      <c r="AA132" s="752"/>
      <c r="AB132" s="752"/>
      <c r="AC132" s="789"/>
    </row>
    <row r="133" spans="1:29" s="737" customFormat="1" ht="10.15" customHeight="1" x14ac:dyDescent="0.2">
      <c r="A133" s="812"/>
      <c r="B133" s="812"/>
      <c r="C133" s="789"/>
      <c r="D133" s="789"/>
      <c r="E133" s="789"/>
      <c r="F133" s="789"/>
      <c r="G133" s="813"/>
      <c r="H133" s="813"/>
      <c r="I133" s="813"/>
      <c r="J133" s="812"/>
      <c r="K133" s="813"/>
      <c r="L133" s="812"/>
      <c r="M133" s="813"/>
      <c r="N133" s="812"/>
      <c r="O133" s="813"/>
      <c r="P133" s="812"/>
      <c r="Q133" s="813"/>
      <c r="R133" s="812"/>
      <c r="S133" s="813"/>
      <c r="T133" s="812"/>
      <c r="U133" s="791"/>
      <c r="V133" s="808"/>
      <c r="W133" s="752"/>
      <c r="X133" s="752"/>
      <c r="Y133" s="752"/>
      <c r="Z133" s="752"/>
      <c r="AA133" s="752"/>
      <c r="AB133" s="752"/>
      <c r="AC133" s="789"/>
    </row>
    <row r="134" spans="1:29" s="737" customFormat="1" ht="10.15" customHeight="1" x14ac:dyDescent="0.2">
      <c r="A134" s="812"/>
      <c r="B134" s="812"/>
      <c r="C134" s="789"/>
      <c r="D134" s="789"/>
      <c r="E134" s="789"/>
      <c r="F134" s="789"/>
      <c r="G134" s="813"/>
      <c r="H134" s="813"/>
      <c r="I134" s="813"/>
      <c r="J134" s="812"/>
      <c r="K134" s="813"/>
      <c r="L134" s="812"/>
      <c r="M134" s="813"/>
      <c r="N134" s="812"/>
      <c r="O134" s="813"/>
      <c r="P134" s="812"/>
      <c r="Q134" s="813"/>
      <c r="R134" s="812"/>
      <c r="S134" s="813"/>
      <c r="T134" s="812"/>
      <c r="U134" s="791"/>
      <c r="V134" s="808"/>
      <c r="W134" s="752"/>
      <c r="X134" s="752"/>
      <c r="Y134" s="752"/>
      <c r="Z134" s="752"/>
      <c r="AA134" s="752"/>
      <c r="AB134" s="752"/>
      <c r="AC134" s="789"/>
    </row>
    <row r="135" spans="1:29" ht="18" customHeight="1" thickBot="1" x14ac:dyDescent="0.25">
      <c r="D135" s="739" t="s">
        <v>33</v>
      </c>
      <c r="E135" s="739"/>
      <c r="F135" s="739"/>
      <c r="G135" s="739"/>
      <c r="H135" s="739"/>
      <c r="I135" s="847" t="s">
        <v>644</v>
      </c>
      <c r="J135" s="848"/>
      <c r="K135" s="1263" t="s">
        <v>650</v>
      </c>
      <c r="L135" s="1263"/>
      <c r="M135" s="1263"/>
      <c r="N135" s="1263"/>
      <c r="O135" s="828"/>
      <c r="P135" s="829"/>
      <c r="Q135" s="830"/>
      <c r="T135" s="785" t="s">
        <v>406</v>
      </c>
      <c r="U135" s="798"/>
      <c r="V135" s="814" t="s">
        <v>478</v>
      </c>
    </row>
    <row r="136" spans="1:29" ht="18.75" x14ac:dyDescent="0.2">
      <c r="D136" s="739"/>
      <c r="E136" s="739"/>
      <c r="F136" s="739"/>
      <c r="G136" s="739"/>
      <c r="H136" s="837" t="s">
        <v>652</v>
      </c>
      <c r="I136" s="837"/>
      <c r="J136" s="837"/>
      <c r="K136" s="837"/>
      <c r="L136" s="1206" t="s">
        <v>638</v>
      </c>
      <c r="M136" s="1207"/>
      <c r="N136" s="1207"/>
      <c r="O136" s="1207"/>
      <c r="P136" s="1207"/>
      <c r="Q136" s="1208"/>
      <c r="T136" s="790" t="s">
        <v>411</v>
      </c>
      <c r="U136" s="791">
        <f>U69</f>
        <v>0.03</v>
      </c>
    </row>
    <row r="137" spans="1:29" s="737" customFormat="1" x14ac:dyDescent="0.2">
      <c r="A137" s="744" t="s">
        <v>646</v>
      </c>
      <c r="B137" s="745"/>
      <c r="C137" s="746"/>
      <c r="D137" s="746"/>
      <c r="E137" s="746"/>
      <c r="F137" s="746"/>
      <c r="G137" s="746"/>
      <c r="H137" s="746"/>
      <c r="I137" s="746"/>
      <c r="J137" s="746"/>
      <c r="K137" s="745"/>
      <c r="L137" s="1225" t="s">
        <v>407</v>
      </c>
      <c r="M137" s="1226"/>
      <c r="N137" s="1227"/>
      <c r="O137" s="1240" t="s">
        <v>643</v>
      </c>
      <c r="P137" s="1270"/>
      <c r="Q137" s="1241"/>
      <c r="T137" s="793" t="s">
        <v>414</v>
      </c>
      <c r="U137" s="791"/>
      <c r="V137" s="808"/>
      <c r="W137" s="752"/>
      <c r="X137" s="752"/>
      <c r="Y137" s="752"/>
      <c r="Z137" s="752"/>
      <c r="AA137" s="752"/>
      <c r="AB137" s="752"/>
      <c r="AC137" s="789"/>
    </row>
    <row r="138" spans="1:29" s="737" customFormat="1" ht="10.9" customHeight="1" x14ac:dyDescent="0.2">
      <c r="A138" s="735"/>
      <c r="B138" s="831" t="s">
        <v>554</v>
      </c>
      <c r="D138" s="739"/>
      <c r="E138" s="739"/>
      <c r="F138" s="739"/>
      <c r="L138" s="1228"/>
      <c r="M138" s="1229"/>
      <c r="N138" s="1230"/>
      <c r="O138" s="823" t="s">
        <v>409</v>
      </c>
      <c r="P138" s="1240" t="s">
        <v>410</v>
      </c>
      <c r="Q138" s="1241"/>
      <c r="T138" s="793" t="s">
        <v>415</v>
      </c>
      <c r="U138" s="791">
        <v>0.37</v>
      </c>
      <c r="V138" s="808"/>
      <c r="W138" s="752"/>
      <c r="X138" s="752"/>
      <c r="Y138" s="752"/>
      <c r="Z138" s="752"/>
      <c r="AA138" s="752"/>
      <c r="AB138" s="752"/>
      <c r="AC138" s="789"/>
    </row>
    <row r="139" spans="1:29" s="737" customFormat="1" x14ac:dyDescent="0.2">
      <c r="A139" s="744" t="s">
        <v>412</v>
      </c>
      <c r="B139" s="745"/>
      <c r="C139" s="746"/>
      <c r="D139" s="746"/>
      <c r="E139" s="746"/>
      <c r="F139" s="746"/>
      <c r="G139" s="746"/>
      <c r="H139" s="746"/>
      <c r="I139" s="746"/>
      <c r="J139" s="746"/>
      <c r="K139" s="746"/>
      <c r="L139" s="1225" t="s">
        <v>413</v>
      </c>
      <c r="M139" s="1226"/>
      <c r="N139" s="1227"/>
      <c r="O139" s="1247"/>
      <c r="P139" s="1264"/>
      <c r="Q139" s="1265"/>
      <c r="T139" s="793" t="s">
        <v>417</v>
      </c>
      <c r="U139" s="791">
        <v>0.16300000000000001</v>
      </c>
      <c r="V139" s="808"/>
      <c r="W139" s="752"/>
      <c r="X139" s="752"/>
      <c r="Y139" s="752"/>
      <c r="Z139" s="752"/>
      <c r="AA139" s="752"/>
      <c r="AB139" s="752"/>
      <c r="AC139" s="789"/>
    </row>
    <row r="140" spans="1:29" s="737" customFormat="1" ht="10.9" customHeight="1" thickBot="1" x14ac:dyDescent="0.25">
      <c r="A140" s="753"/>
      <c r="B140" s="1272">
        <f>B6</f>
        <v>0</v>
      </c>
      <c r="C140" s="1272"/>
      <c r="D140" s="1272"/>
      <c r="E140" s="883"/>
      <c r="F140" s="883"/>
      <c r="G140" s="832"/>
      <c r="H140" s="832"/>
      <c r="I140" s="815"/>
      <c r="J140" s="815"/>
      <c r="L140" s="1249"/>
      <c r="M140" s="1250"/>
      <c r="N140" s="1251"/>
      <c r="O140" s="1248"/>
      <c r="P140" s="1217"/>
      <c r="Q140" s="1218"/>
      <c r="T140" s="790" t="s">
        <v>419</v>
      </c>
      <c r="U140" s="791">
        <f>U73</f>
        <v>1.7000000000000001E-2</v>
      </c>
      <c r="V140" s="808"/>
      <c r="W140" s="752"/>
      <c r="X140" s="752"/>
      <c r="Y140" s="752"/>
      <c r="Z140" s="752"/>
      <c r="AA140" s="752"/>
      <c r="AB140" s="752"/>
      <c r="AC140" s="789"/>
    </row>
    <row r="141" spans="1:29" s="737" customFormat="1" x14ac:dyDescent="0.2">
      <c r="A141" s="744" t="s">
        <v>416</v>
      </c>
      <c r="B141" s="745"/>
      <c r="C141" s="794"/>
      <c r="D141" s="794"/>
      <c r="E141" s="794"/>
      <c r="F141" s="794"/>
      <c r="G141" s="794"/>
      <c r="H141" s="794"/>
      <c r="I141" s="794"/>
      <c r="J141" s="794"/>
      <c r="K141" s="1199" t="s">
        <v>640</v>
      </c>
      <c r="L141" s="1200"/>
      <c r="M141" s="1201"/>
      <c r="N141" s="1232" t="s">
        <v>642</v>
      </c>
      <c r="O141" s="1233"/>
      <c r="P141" s="1232" t="s">
        <v>641</v>
      </c>
      <c r="Q141" s="1233"/>
      <c r="T141" s="806"/>
      <c r="U141" s="807" t="s">
        <v>414</v>
      </c>
      <c r="V141" s="796"/>
      <c r="W141" s="752"/>
      <c r="X141" s="752"/>
      <c r="Y141" s="752"/>
      <c r="Z141" s="752"/>
      <c r="AA141" s="752"/>
      <c r="AB141" s="752"/>
      <c r="AC141" s="789"/>
    </row>
    <row r="142" spans="1:29" s="737" customFormat="1" ht="10.9" customHeight="1" x14ac:dyDescent="0.2">
      <c r="A142" s="735" t="s">
        <v>418</v>
      </c>
      <c r="B142" s="736"/>
      <c r="C142" s="797"/>
      <c r="D142" s="797"/>
      <c r="E142" s="797"/>
      <c r="F142" s="797"/>
      <c r="G142" s="797"/>
      <c r="H142" s="797"/>
      <c r="I142" s="797"/>
      <c r="J142" s="797"/>
      <c r="K142" s="1256" t="s">
        <v>637</v>
      </c>
      <c r="L142" s="1257"/>
      <c r="M142" s="1258"/>
      <c r="N142" s="1232"/>
      <c r="O142" s="1233"/>
      <c r="P142" s="1232"/>
      <c r="Q142" s="1233"/>
      <c r="T142" s="806" t="s">
        <v>411</v>
      </c>
      <c r="U142" s="807" t="s">
        <v>479</v>
      </c>
      <c r="V142" s="796"/>
      <c r="W142" s="752"/>
      <c r="X142" s="752"/>
      <c r="Y142" s="752"/>
      <c r="Z142" s="752"/>
      <c r="AA142" s="752"/>
      <c r="AB142" s="752"/>
      <c r="AC142" s="789"/>
    </row>
    <row r="143" spans="1:29" s="737" customFormat="1" ht="10.9" customHeight="1" x14ac:dyDescent="0.2">
      <c r="A143" s="799"/>
      <c r="B143" s="800"/>
      <c r="C143" s="801"/>
      <c r="D143" s="801"/>
      <c r="E143" s="801"/>
      <c r="F143" s="801"/>
      <c r="G143" s="801"/>
      <c r="H143" s="801"/>
      <c r="I143" s="801"/>
      <c r="J143" s="801"/>
      <c r="K143" s="755" t="s">
        <v>420</v>
      </c>
      <c r="L143" s="755" t="s">
        <v>421</v>
      </c>
      <c r="M143" s="755" t="s">
        <v>422</v>
      </c>
      <c r="N143" s="1234"/>
      <c r="O143" s="1235"/>
      <c r="P143" s="1234"/>
      <c r="Q143" s="1235"/>
      <c r="T143" s="802" t="s">
        <v>480</v>
      </c>
      <c r="U143" s="803" t="s">
        <v>481</v>
      </c>
      <c r="V143" s="804"/>
      <c r="W143" s="752"/>
      <c r="X143" s="752"/>
      <c r="Y143" s="752"/>
      <c r="Z143" s="752"/>
      <c r="AA143" s="752"/>
      <c r="AB143" s="752"/>
      <c r="AC143" s="789"/>
    </row>
    <row r="144" spans="1:29" s="737" customFormat="1" ht="10.9" customHeight="1" x14ac:dyDescent="0.2">
      <c r="A144" s="805" t="s">
        <v>424</v>
      </c>
      <c r="B144" s="1204" t="str">
        <f>B10</f>
        <v xml:space="preserve"> </v>
      </c>
      <c r="C144" s="1204"/>
      <c r="D144" s="1204"/>
      <c r="E144" s="1204"/>
      <c r="F144" s="1204"/>
      <c r="G144" s="1204"/>
      <c r="H144" s="1204"/>
      <c r="I144" s="1204"/>
      <c r="J144" s="1205"/>
      <c r="K144" s="918">
        <v>0</v>
      </c>
      <c r="L144" s="918">
        <v>0</v>
      </c>
      <c r="M144" s="918">
        <v>0</v>
      </c>
      <c r="N144" s="1202">
        <v>0</v>
      </c>
      <c r="O144" s="1203"/>
      <c r="P144" s="1192"/>
      <c r="Q144" s="1193"/>
      <c r="T144" s="806">
        <f>U136</f>
        <v>0.03</v>
      </c>
      <c r="U144" s="807">
        <v>0.16300000000000001</v>
      </c>
      <c r="V144" s="796">
        <f>IF(U1&gt;2,1,0)</f>
        <v>1</v>
      </c>
      <c r="W144" s="752" t="str">
        <f t="shared" ref="W144:W149" si="3">IF(V144=1,"Yes","No")</f>
        <v>Yes</v>
      </c>
      <c r="X144" s="752"/>
      <c r="Y144" s="752"/>
      <c r="Z144" s="752"/>
      <c r="AA144" s="752"/>
      <c r="AB144" s="752"/>
      <c r="AC144" s="789"/>
    </row>
    <row r="145" spans="1:29" s="737" customFormat="1" ht="10.9" customHeight="1" x14ac:dyDescent="0.2">
      <c r="A145" s="805" t="s">
        <v>425</v>
      </c>
      <c r="B145" s="1204" t="str">
        <f>B11</f>
        <v xml:space="preserve"> </v>
      </c>
      <c r="C145" s="1204"/>
      <c r="D145" s="1204"/>
      <c r="E145" s="1204"/>
      <c r="F145" s="1204"/>
      <c r="G145" s="1204"/>
      <c r="H145" s="1204"/>
      <c r="I145" s="1204"/>
      <c r="J145" s="1205"/>
      <c r="K145" s="918">
        <v>0</v>
      </c>
      <c r="L145" s="918">
        <v>0</v>
      </c>
      <c r="M145" s="918">
        <v>0</v>
      </c>
      <c r="N145" s="1202">
        <v>0</v>
      </c>
      <c r="O145" s="1203"/>
      <c r="P145" s="1192"/>
      <c r="Q145" s="1193"/>
      <c r="T145" s="806">
        <f>U136</f>
        <v>0.03</v>
      </c>
      <c r="U145" s="807">
        <v>0.16300000000000001</v>
      </c>
      <c r="V145" s="796">
        <f>V144</f>
        <v>1</v>
      </c>
      <c r="W145" s="752" t="str">
        <f t="shared" si="3"/>
        <v>Yes</v>
      </c>
      <c r="X145" s="752"/>
      <c r="Y145" s="752"/>
      <c r="Z145" s="752"/>
      <c r="AA145" s="752"/>
      <c r="AB145" s="752"/>
      <c r="AC145" s="789"/>
    </row>
    <row r="146" spans="1:29" s="737" customFormat="1" ht="10.9" customHeight="1" x14ac:dyDescent="0.2">
      <c r="A146" s="805" t="s">
        <v>426</v>
      </c>
      <c r="B146" s="1204" t="str">
        <f>B12</f>
        <v xml:space="preserve"> </v>
      </c>
      <c r="C146" s="1204"/>
      <c r="D146" s="1204"/>
      <c r="E146" s="1204"/>
      <c r="F146" s="1204"/>
      <c r="G146" s="1204"/>
      <c r="H146" s="1204"/>
      <c r="I146" s="1204"/>
      <c r="J146" s="1205"/>
      <c r="K146" s="918">
        <v>0</v>
      </c>
      <c r="L146" s="918">
        <v>0</v>
      </c>
      <c r="M146" s="918">
        <v>0</v>
      </c>
      <c r="N146" s="1202">
        <v>0</v>
      </c>
      <c r="O146" s="1203"/>
      <c r="P146" s="1192"/>
      <c r="Q146" s="1193"/>
      <c r="T146" s="806">
        <f>U136</f>
        <v>0.03</v>
      </c>
      <c r="U146" s="807">
        <v>0.16300000000000001</v>
      </c>
      <c r="V146" s="796">
        <f>V145</f>
        <v>1</v>
      </c>
      <c r="W146" s="752" t="str">
        <f t="shared" si="3"/>
        <v>Yes</v>
      </c>
      <c r="X146" s="752"/>
      <c r="Y146" s="752"/>
      <c r="Z146" s="752"/>
      <c r="AA146" s="752"/>
      <c r="AB146" s="752"/>
      <c r="AC146" s="789"/>
    </row>
    <row r="147" spans="1:29" s="737" customFormat="1" ht="10.9" customHeight="1" x14ac:dyDescent="0.2">
      <c r="A147" s="805" t="s">
        <v>427</v>
      </c>
      <c r="B147" s="1204" t="str">
        <f>B13</f>
        <v xml:space="preserve"> </v>
      </c>
      <c r="C147" s="1204"/>
      <c r="D147" s="1204"/>
      <c r="E147" s="1204"/>
      <c r="F147" s="1204"/>
      <c r="G147" s="1204"/>
      <c r="H147" s="1204"/>
      <c r="I147" s="1204"/>
      <c r="J147" s="1205"/>
      <c r="K147" s="918">
        <v>0</v>
      </c>
      <c r="L147" s="918">
        <v>0</v>
      </c>
      <c r="M147" s="918">
        <v>0</v>
      </c>
      <c r="N147" s="1202">
        <v>0</v>
      </c>
      <c r="O147" s="1203"/>
      <c r="P147" s="1192"/>
      <c r="Q147" s="1193"/>
      <c r="T147" s="806">
        <f>U136</f>
        <v>0.03</v>
      </c>
      <c r="U147" s="807">
        <v>0.16300000000000001</v>
      </c>
      <c r="V147" s="796">
        <f>V146</f>
        <v>1</v>
      </c>
      <c r="W147" s="752" t="str">
        <f t="shared" si="3"/>
        <v>Yes</v>
      </c>
      <c r="X147" s="752"/>
      <c r="Y147" s="752"/>
      <c r="Z147" s="752"/>
      <c r="AA147" s="752"/>
      <c r="AB147" s="752"/>
      <c r="AC147" s="789"/>
    </row>
    <row r="148" spans="1:29" s="737" customFormat="1" ht="10.9" customHeight="1" x14ac:dyDescent="0.2">
      <c r="A148" s="805" t="s">
        <v>428</v>
      </c>
      <c r="B148" s="1204" t="str">
        <f>B14</f>
        <v xml:space="preserve"> </v>
      </c>
      <c r="C148" s="1204"/>
      <c r="D148" s="1204"/>
      <c r="E148" s="1204"/>
      <c r="F148" s="1204"/>
      <c r="G148" s="1204"/>
      <c r="H148" s="1204"/>
      <c r="I148" s="1204"/>
      <c r="J148" s="1205"/>
      <c r="K148" s="918">
        <v>0</v>
      </c>
      <c r="L148" s="918">
        <v>0</v>
      </c>
      <c r="M148" s="918">
        <v>0</v>
      </c>
      <c r="N148" s="1202">
        <v>0</v>
      </c>
      <c r="O148" s="1203"/>
      <c r="P148" s="1192"/>
      <c r="Q148" s="1193"/>
      <c r="T148" s="806">
        <f>U136</f>
        <v>0.03</v>
      </c>
      <c r="U148" s="807">
        <v>0.16300000000000001</v>
      </c>
      <c r="V148" s="796">
        <f>V147</f>
        <v>1</v>
      </c>
      <c r="W148" s="752" t="str">
        <f t="shared" si="3"/>
        <v>Yes</v>
      </c>
      <c r="X148" s="752"/>
      <c r="Y148" s="752"/>
      <c r="Z148" s="752"/>
      <c r="AA148" s="752"/>
      <c r="AB148" s="752"/>
      <c r="AC148" s="789"/>
    </row>
    <row r="149" spans="1:29" s="737" customFormat="1" ht="10.9" customHeight="1" x14ac:dyDescent="0.2">
      <c r="A149" s="727" t="s">
        <v>429</v>
      </c>
      <c r="B149" s="750">
        <v>0</v>
      </c>
      <c r="C149" s="757" t="s">
        <v>430</v>
      </c>
      <c r="D149" s="757"/>
      <c r="E149" s="757"/>
      <c r="F149" s="757"/>
      <c r="G149" s="757"/>
      <c r="H149" s="757"/>
      <c r="I149" s="757"/>
      <c r="J149" s="757"/>
      <c r="K149" s="878">
        <v>0</v>
      </c>
      <c r="L149" s="878">
        <v>0</v>
      </c>
      <c r="M149" s="878">
        <v>0</v>
      </c>
      <c r="N149" s="1202">
        <v>0</v>
      </c>
      <c r="O149" s="1203"/>
      <c r="P149" s="1192"/>
      <c r="Q149" s="1193"/>
      <c r="T149" s="806">
        <f>U136</f>
        <v>0.03</v>
      </c>
      <c r="U149" s="807">
        <v>0.16300000000000001</v>
      </c>
      <c r="V149" s="796">
        <f>V148</f>
        <v>1</v>
      </c>
      <c r="W149" s="752" t="str">
        <f t="shared" si="3"/>
        <v>Yes</v>
      </c>
      <c r="X149" s="752"/>
      <c r="Y149" s="752"/>
      <c r="Z149" s="752"/>
      <c r="AA149" s="752"/>
      <c r="AB149" s="752"/>
      <c r="AC149" s="789"/>
    </row>
    <row r="150" spans="1:29" s="737" customFormat="1" ht="10.9" customHeight="1" x14ac:dyDescent="0.2">
      <c r="A150" s="727" t="s">
        <v>431</v>
      </c>
      <c r="B150" s="750">
        <v>0</v>
      </c>
      <c r="C150" s="757" t="s">
        <v>432</v>
      </c>
      <c r="D150" s="757"/>
      <c r="E150" s="757"/>
      <c r="F150" s="757"/>
      <c r="G150" s="757"/>
      <c r="H150" s="757"/>
      <c r="I150" s="757"/>
      <c r="J150" s="757"/>
      <c r="K150" s="879">
        <f>SUM(K144:K149)</f>
        <v>0</v>
      </c>
      <c r="L150" s="879">
        <f>SUM(L144:L149)</f>
        <v>0</v>
      </c>
      <c r="M150" s="879">
        <f>SUM(M144:M149)</f>
        <v>0</v>
      </c>
      <c r="N150" s="1190">
        <f>SUM(N144:O149)</f>
        <v>0</v>
      </c>
      <c r="O150" s="1191"/>
      <c r="P150" s="1192"/>
      <c r="Q150" s="1193"/>
      <c r="T150" s="806"/>
      <c r="U150" s="807"/>
      <c r="V150" s="796"/>
      <c r="W150" s="752"/>
      <c r="X150" s="752"/>
      <c r="Y150" s="752"/>
      <c r="Z150" s="752"/>
      <c r="AA150" s="752"/>
      <c r="AB150" s="752"/>
      <c r="AC150" s="789"/>
    </row>
    <row r="151" spans="1:29" s="737" customFormat="1" ht="10.9" customHeight="1" x14ac:dyDescent="0.2">
      <c r="A151" s="727" t="s">
        <v>433</v>
      </c>
      <c r="B151" s="762"/>
      <c r="C151" s="757"/>
      <c r="D151" s="757"/>
      <c r="E151" s="757"/>
      <c r="F151" s="757"/>
      <c r="G151" s="757"/>
      <c r="H151" s="757"/>
      <c r="I151" s="757"/>
      <c r="J151" s="757"/>
      <c r="K151" s="844"/>
      <c r="L151" s="844"/>
      <c r="M151" s="844"/>
      <c r="N151" s="1189"/>
      <c r="O151" s="1189"/>
      <c r="P151" s="1211"/>
      <c r="Q151" s="1212"/>
      <c r="T151" s="806"/>
      <c r="U151" s="807"/>
      <c r="V151" s="796"/>
      <c r="W151" s="752"/>
      <c r="X151" s="752"/>
      <c r="Y151" s="752"/>
      <c r="Z151" s="752"/>
      <c r="AA151" s="752"/>
      <c r="AB151" s="752"/>
      <c r="AC151" s="789"/>
    </row>
    <row r="152" spans="1:29" s="737" customFormat="1" ht="10.9" customHeight="1" x14ac:dyDescent="0.2">
      <c r="A152" s="727" t="s">
        <v>434</v>
      </c>
      <c r="B152" s="750">
        <v>0</v>
      </c>
      <c r="C152" s="762" t="s">
        <v>435</v>
      </c>
      <c r="D152" s="762"/>
      <c r="E152" s="762"/>
      <c r="F152" s="762"/>
      <c r="G152" s="757"/>
      <c r="H152" s="757"/>
      <c r="I152" s="757"/>
      <c r="J152" s="757"/>
      <c r="K152" s="878">
        <v>0</v>
      </c>
      <c r="L152" s="878">
        <v>0</v>
      </c>
      <c r="M152" s="878">
        <v>0</v>
      </c>
      <c r="N152" s="1202">
        <v>0</v>
      </c>
      <c r="O152" s="1203"/>
      <c r="P152" s="1192"/>
      <c r="Q152" s="1193"/>
      <c r="T152" s="806">
        <f>U136</f>
        <v>0.03</v>
      </c>
      <c r="U152" s="807">
        <f>U138</f>
        <v>0.37</v>
      </c>
      <c r="V152" s="796">
        <f>V149</f>
        <v>1</v>
      </c>
      <c r="W152" s="752" t="str">
        <f t="shared" ref="W152:W157" si="4">IF(V152=1,"Yes","No")</f>
        <v>Yes</v>
      </c>
      <c r="X152" s="752"/>
      <c r="Y152" s="752"/>
      <c r="Z152" s="752"/>
      <c r="AA152" s="752"/>
      <c r="AB152" s="752"/>
      <c r="AC152" s="789"/>
    </row>
    <row r="153" spans="1:29" s="737" customFormat="1" ht="10.9" customHeight="1" x14ac:dyDescent="0.2">
      <c r="A153" s="727" t="s">
        <v>436</v>
      </c>
      <c r="B153" s="750">
        <v>0</v>
      </c>
      <c r="C153" s="762" t="s">
        <v>437</v>
      </c>
      <c r="D153" s="762"/>
      <c r="E153" s="762"/>
      <c r="F153" s="762"/>
      <c r="G153" s="757"/>
      <c r="H153" s="757"/>
      <c r="I153" s="757"/>
      <c r="J153" s="757"/>
      <c r="K153" s="878">
        <v>0</v>
      </c>
      <c r="L153" s="878">
        <v>0</v>
      </c>
      <c r="M153" s="878">
        <v>0</v>
      </c>
      <c r="N153" s="1202">
        <v>0</v>
      </c>
      <c r="O153" s="1203"/>
      <c r="P153" s="1192"/>
      <c r="Q153" s="1193"/>
      <c r="T153" s="806">
        <f>U136</f>
        <v>0.03</v>
      </c>
      <c r="U153" s="807">
        <f>U138</f>
        <v>0.37</v>
      </c>
      <c r="V153" s="796">
        <f>V152</f>
        <v>1</v>
      </c>
      <c r="W153" s="752" t="str">
        <f t="shared" si="4"/>
        <v>Yes</v>
      </c>
      <c r="X153" s="752"/>
      <c r="Y153" s="752"/>
      <c r="Z153" s="752"/>
      <c r="AA153" s="752"/>
      <c r="AB153" s="752"/>
      <c r="AC153" s="789"/>
    </row>
    <row r="154" spans="1:29" s="737" customFormat="1" ht="10.9" customHeight="1" x14ac:dyDescent="0.2">
      <c r="A154" s="727" t="s">
        <v>438</v>
      </c>
      <c r="B154" s="750">
        <v>0</v>
      </c>
      <c r="C154" s="762" t="s">
        <v>439</v>
      </c>
      <c r="D154" s="762"/>
      <c r="E154" s="762"/>
      <c r="F154" s="762"/>
      <c r="G154" s="757"/>
      <c r="H154" s="757"/>
      <c r="I154" s="757"/>
      <c r="J154" s="757"/>
      <c r="K154" s="765"/>
      <c r="L154" s="765"/>
      <c r="M154" s="765"/>
      <c r="N154" s="1187">
        <f>+'Bdgt Yr 3'!I42+'Bdgt Yr 3'!I43+'Bdgt Yr 3'!I47+'Bdgt Yr 3'!I48+'Bdgt Yr 3'!J47+'Bdgt Yr 3'!J48</f>
        <v>0</v>
      </c>
      <c r="O154" s="1188"/>
      <c r="P154" s="1192"/>
      <c r="Q154" s="1193"/>
      <c r="T154" s="806">
        <f>U136</f>
        <v>0.03</v>
      </c>
      <c r="U154" s="807">
        <f>U140</f>
        <v>1.7000000000000001E-2</v>
      </c>
      <c r="V154" s="796">
        <f>V153</f>
        <v>1</v>
      </c>
      <c r="W154" s="752" t="str">
        <f t="shared" si="4"/>
        <v>Yes</v>
      </c>
      <c r="X154" s="752"/>
      <c r="Y154" s="752"/>
      <c r="Z154" s="752"/>
      <c r="AA154" s="752"/>
      <c r="AB154" s="752"/>
      <c r="AC154" s="789"/>
    </row>
    <row r="155" spans="1:29" s="737" customFormat="1" ht="10.9" customHeight="1" x14ac:dyDescent="0.2">
      <c r="A155" s="727" t="s">
        <v>440</v>
      </c>
      <c r="B155" s="750">
        <v>0</v>
      </c>
      <c r="C155" s="762" t="s">
        <v>441</v>
      </c>
      <c r="D155" s="762"/>
      <c r="E155" s="762"/>
      <c r="F155" s="762"/>
      <c r="G155" s="757"/>
      <c r="H155" s="757"/>
      <c r="I155" s="757"/>
      <c r="J155" s="757"/>
      <c r="K155" s="765"/>
      <c r="L155" s="765"/>
      <c r="M155" s="765"/>
      <c r="N155" s="1187">
        <f>+'Bdgt Yr 3'!K44+'Bdgt Yr 3'!K45</f>
        <v>0</v>
      </c>
      <c r="O155" s="1188"/>
      <c r="P155" s="1192"/>
      <c r="Q155" s="1193"/>
      <c r="T155" s="806">
        <f>U136</f>
        <v>0.03</v>
      </c>
      <c r="U155" s="807">
        <f>U140</f>
        <v>1.7000000000000001E-2</v>
      </c>
      <c r="V155" s="796">
        <f>V154</f>
        <v>1</v>
      </c>
      <c r="W155" s="752" t="str">
        <f t="shared" si="4"/>
        <v>Yes</v>
      </c>
      <c r="X155" s="752"/>
      <c r="Y155" s="752"/>
      <c r="Z155" s="752"/>
      <c r="AA155" s="752"/>
      <c r="AB155" s="752"/>
      <c r="AC155" s="789"/>
    </row>
    <row r="156" spans="1:29" s="737" customFormat="1" ht="10.9" customHeight="1" x14ac:dyDescent="0.2">
      <c r="A156" s="727" t="s">
        <v>442</v>
      </c>
      <c r="B156" s="750">
        <v>0</v>
      </c>
      <c r="C156" s="762" t="s">
        <v>443</v>
      </c>
      <c r="D156" s="766"/>
      <c r="E156" s="766"/>
      <c r="F156" s="766"/>
      <c r="G156" s="767"/>
      <c r="H156" s="770"/>
      <c r="I156" s="757"/>
      <c r="J156" s="757"/>
      <c r="K156" s="765"/>
      <c r="L156" s="765"/>
      <c r="M156" s="765"/>
      <c r="N156" s="1209">
        <v>0</v>
      </c>
      <c r="O156" s="1210"/>
      <c r="P156" s="1192"/>
      <c r="Q156" s="1193"/>
      <c r="T156" s="806">
        <f>U136</f>
        <v>0.03</v>
      </c>
      <c r="U156" s="807">
        <f>U138</f>
        <v>0.37</v>
      </c>
      <c r="V156" s="796">
        <f>V155</f>
        <v>1</v>
      </c>
      <c r="W156" s="752" t="str">
        <f t="shared" si="4"/>
        <v>Yes</v>
      </c>
      <c r="X156" s="752"/>
      <c r="Y156" s="752"/>
      <c r="Z156" s="752"/>
      <c r="AA156" s="752"/>
      <c r="AB156" s="752"/>
      <c r="AC156" s="789"/>
    </row>
    <row r="157" spans="1:29" s="737" customFormat="1" ht="10.9" customHeight="1" x14ac:dyDescent="0.2">
      <c r="A157" s="773" t="s">
        <v>429</v>
      </c>
      <c r="B157" s="750">
        <v>0</v>
      </c>
      <c r="C157" s="769" t="s">
        <v>444</v>
      </c>
      <c r="D157" s="769"/>
      <c r="E157" s="769"/>
      <c r="F157" s="769"/>
      <c r="G157" s="770"/>
      <c r="H157" s="757"/>
      <c r="I157" s="757"/>
      <c r="J157" s="757"/>
      <c r="K157" s="765"/>
      <c r="L157" s="765"/>
      <c r="M157" s="765"/>
      <c r="N157" s="1209">
        <v>0</v>
      </c>
      <c r="O157" s="1210"/>
      <c r="P157" s="1192"/>
      <c r="Q157" s="1193"/>
      <c r="T157" s="806">
        <f>U136</f>
        <v>0.03</v>
      </c>
      <c r="U157" s="807">
        <f>U138</f>
        <v>0.37</v>
      </c>
      <c r="V157" s="796">
        <f>V156</f>
        <v>1</v>
      </c>
      <c r="W157" s="752" t="str">
        <f t="shared" si="4"/>
        <v>Yes</v>
      </c>
      <c r="X157" s="752"/>
      <c r="Y157" s="752"/>
      <c r="Z157" s="752"/>
      <c r="AA157" s="752"/>
      <c r="AB157" s="752"/>
      <c r="AC157" s="789"/>
    </row>
    <row r="158" spans="1:29" s="737" customFormat="1" ht="10.9" customHeight="1" x14ac:dyDescent="0.2">
      <c r="A158" s="727"/>
      <c r="B158" s="762"/>
      <c r="C158" s="757" t="s">
        <v>445</v>
      </c>
      <c r="D158" s="757"/>
      <c r="E158" s="757"/>
      <c r="F158" s="757"/>
      <c r="G158" s="757"/>
      <c r="H158" s="757"/>
      <c r="I158" s="757"/>
      <c r="J158" s="757"/>
      <c r="K158" s="765"/>
      <c r="L158" s="765"/>
      <c r="M158" s="765"/>
      <c r="N158" s="1187">
        <f>SUM(N150:O157)</f>
        <v>0</v>
      </c>
      <c r="O158" s="1188"/>
      <c r="P158" s="1192"/>
      <c r="Q158" s="1193"/>
      <c r="T158" s="793"/>
      <c r="U158" s="791"/>
      <c r="V158" s="808"/>
      <c r="W158" s="752"/>
      <c r="X158" s="752"/>
      <c r="Y158" s="752"/>
      <c r="Z158" s="752"/>
      <c r="AA158" s="752"/>
      <c r="AB158" s="752"/>
      <c r="AC158" s="789"/>
    </row>
    <row r="159" spans="1:29" s="737" customFormat="1" ht="12" customHeight="1" x14ac:dyDescent="0.2">
      <c r="A159" s="727" t="s">
        <v>446</v>
      </c>
      <c r="B159" s="762"/>
      <c r="C159" s="757"/>
      <c r="D159" s="757"/>
      <c r="E159" s="757"/>
      <c r="F159" s="757"/>
      <c r="G159" s="757"/>
      <c r="H159" s="757"/>
      <c r="I159" s="821"/>
      <c r="J159" s="757"/>
      <c r="K159" s="765"/>
      <c r="L159" s="765"/>
      <c r="M159" s="765"/>
      <c r="N159" s="1187">
        <f>ROUND('Bdgt Yr 3'!J52,0)</f>
        <v>0</v>
      </c>
      <c r="O159" s="1188"/>
      <c r="P159" s="1192"/>
      <c r="Q159" s="1193"/>
      <c r="T159" s="793"/>
      <c r="U159" s="791"/>
      <c r="V159" s="808"/>
      <c r="W159" s="752"/>
      <c r="X159" s="752"/>
      <c r="Y159" s="752"/>
      <c r="Z159" s="752"/>
      <c r="AA159" s="752"/>
      <c r="AB159" s="752"/>
      <c r="AC159" s="789"/>
    </row>
    <row r="160" spans="1:29" s="737" customFormat="1" ht="12" customHeight="1" x14ac:dyDescent="0.2">
      <c r="A160" s="727"/>
      <c r="B160" s="728" t="s">
        <v>447</v>
      </c>
      <c r="C160" s="729"/>
      <c r="D160" s="757"/>
      <c r="E160" s="757"/>
      <c r="F160" s="757"/>
      <c r="G160" s="757"/>
      <c r="H160" s="757"/>
      <c r="I160" s="757"/>
      <c r="J160" s="757"/>
      <c r="K160" s="765"/>
      <c r="L160" s="765"/>
      <c r="M160" s="765"/>
      <c r="N160" s="1187">
        <f>SUM(N158:O159)</f>
        <v>0</v>
      </c>
      <c r="O160" s="1188"/>
      <c r="P160" s="1192"/>
      <c r="Q160" s="1193"/>
      <c r="T160" s="793"/>
      <c r="U160" s="791"/>
      <c r="V160" s="808"/>
      <c r="W160" s="752"/>
      <c r="X160" s="752"/>
      <c r="Y160" s="752"/>
      <c r="Z160" s="752"/>
      <c r="AA160" s="752"/>
      <c r="AB160" s="752"/>
      <c r="AC160" s="789"/>
    </row>
    <row r="161" spans="1:29" s="737" customFormat="1" ht="12" customHeight="1" x14ac:dyDescent="0.2">
      <c r="A161" s="744" t="s">
        <v>448</v>
      </c>
      <c r="B161" s="822"/>
      <c r="C161" s="817"/>
      <c r="D161" s="817"/>
      <c r="E161" s="817"/>
      <c r="F161" s="817"/>
      <c r="G161" s="817"/>
      <c r="H161" s="817"/>
      <c r="I161" s="817"/>
      <c r="J161" s="817"/>
      <c r="K161" s="818"/>
      <c r="L161" s="818"/>
      <c r="M161" s="819"/>
      <c r="N161" s="861"/>
      <c r="O161" s="863"/>
      <c r="P161" s="862"/>
      <c r="Q161" s="863"/>
      <c r="T161" s="793"/>
      <c r="U161" s="791"/>
      <c r="V161" s="808"/>
      <c r="W161" s="752"/>
      <c r="X161" s="752"/>
      <c r="Y161" s="752"/>
      <c r="Z161" s="752"/>
      <c r="AA161" s="752"/>
      <c r="AB161" s="752"/>
      <c r="AC161" s="789"/>
    </row>
    <row r="162" spans="1:29" s="737" customFormat="1" ht="10.9" customHeight="1" x14ac:dyDescent="0.2">
      <c r="A162" s="838"/>
      <c r="B162" s="896" t="s">
        <v>33</v>
      </c>
      <c r="C162" s="1215">
        <v>0</v>
      </c>
      <c r="D162" s="1215"/>
      <c r="E162" s="1215"/>
      <c r="F162" s="1215"/>
      <c r="G162" s="1215"/>
      <c r="H162" s="1215"/>
      <c r="I162" s="1215"/>
      <c r="J162" s="1215"/>
      <c r="K162" s="1215"/>
      <c r="L162" s="1215"/>
      <c r="M162" s="1216"/>
      <c r="N162" s="864"/>
      <c r="O162" s="866"/>
      <c r="P162" s="865"/>
      <c r="Q162" s="866"/>
      <c r="T162" s="793"/>
      <c r="U162" s="791"/>
      <c r="V162" s="808"/>
      <c r="W162" s="752"/>
      <c r="X162" s="752"/>
      <c r="Y162" s="752"/>
      <c r="Z162" s="752"/>
      <c r="AA162" s="752"/>
      <c r="AB162" s="752"/>
      <c r="AC162" s="789"/>
    </row>
    <row r="163" spans="1:29" s="737" customFormat="1" ht="10.9" customHeight="1" x14ac:dyDescent="0.2">
      <c r="A163" s="838"/>
      <c r="B163" s="896" t="s">
        <v>33</v>
      </c>
      <c r="C163" s="1215">
        <v>0</v>
      </c>
      <c r="D163" s="1215"/>
      <c r="E163" s="1215"/>
      <c r="F163" s="1215"/>
      <c r="G163" s="1215"/>
      <c r="H163" s="1215"/>
      <c r="I163" s="1215"/>
      <c r="J163" s="1215"/>
      <c r="K163" s="1215"/>
      <c r="L163" s="1215"/>
      <c r="M163" s="1216"/>
      <c r="N163" s="864"/>
      <c r="O163" s="866"/>
      <c r="P163" s="865"/>
      <c r="Q163" s="866"/>
      <c r="T163" s="793"/>
      <c r="U163" s="791"/>
      <c r="V163" s="808"/>
      <c r="W163" s="752"/>
      <c r="X163" s="752"/>
      <c r="Y163" s="752"/>
      <c r="Z163" s="752"/>
      <c r="AA163" s="752"/>
      <c r="AB163" s="752"/>
      <c r="AC163" s="789"/>
    </row>
    <row r="164" spans="1:29" s="737" customFormat="1" ht="10.9" customHeight="1" x14ac:dyDescent="0.2">
      <c r="A164" s="838"/>
      <c r="B164" s="896" t="s">
        <v>33</v>
      </c>
      <c r="C164" s="1215">
        <v>0</v>
      </c>
      <c r="D164" s="1215"/>
      <c r="E164" s="1215"/>
      <c r="F164" s="1215"/>
      <c r="G164" s="1215"/>
      <c r="H164" s="1215"/>
      <c r="I164" s="1215"/>
      <c r="J164" s="1215"/>
      <c r="K164" s="1215"/>
      <c r="L164" s="1215"/>
      <c r="M164" s="1216"/>
      <c r="N164" s="864"/>
      <c r="O164" s="866"/>
      <c r="P164" s="865"/>
      <c r="Q164" s="866"/>
      <c r="T164" s="793"/>
      <c r="U164" s="791"/>
      <c r="V164" s="808"/>
      <c r="W164" s="752"/>
      <c r="X164" s="752"/>
      <c r="Y164" s="752"/>
      <c r="Z164" s="752"/>
      <c r="AA164" s="752"/>
      <c r="AB164" s="752"/>
      <c r="AC164" s="789"/>
    </row>
    <row r="165" spans="1:29" s="737" customFormat="1" ht="10.9" customHeight="1" x14ac:dyDescent="0.2">
      <c r="A165" s="910"/>
      <c r="B165" s="825"/>
      <c r="C165" s="1215">
        <v>0</v>
      </c>
      <c r="D165" s="1215"/>
      <c r="E165" s="1215"/>
      <c r="F165" s="1215"/>
      <c r="G165" s="1215"/>
      <c r="H165" s="1215"/>
      <c r="I165" s="1215"/>
      <c r="J165" s="1215"/>
      <c r="K165" s="1215"/>
      <c r="L165" s="1215"/>
      <c r="M165" s="1216"/>
      <c r="N165" s="867"/>
      <c r="O165" s="869"/>
      <c r="P165" s="868"/>
      <c r="Q165" s="869"/>
      <c r="T165" s="793"/>
      <c r="U165" s="791"/>
      <c r="V165" s="808"/>
      <c r="W165" s="752"/>
      <c r="X165" s="752"/>
      <c r="Y165" s="752"/>
      <c r="Z165" s="752"/>
      <c r="AA165" s="752"/>
      <c r="AB165" s="752"/>
      <c r="AC165" s="789"/>
    </row>
    <row r="166" spans="1:29" s="737" customFormat="1" ht="10.9" customHeight="1" x14ac:dyDescent="0.2">
      <c r="A166" s="727"/>
      <c r="B166" s="728" t="s">
        <v>449</v>
      </c>
      <c r="C166" s="729"/>
      <c r="D166" s="757"/>
      <c r="E166" s="757"/>
      <c r="F166" s="757"/>
      <c r="G166" s="757"/>
      <c r="H166" s="757"/>
      <c r="I166" s="757"/>
      <c r="J166" s="757"/>
      <c r="K166" s="907"/>
      <c r="L166" s="907"/>
      <c r="M166" s="908"/>
      <c r="N166" s="1187">
        <f>'Bdgt Yr 3'!K54</f>
        <v>0</v>
      </c>
      <c r="O166" s="1188"/>
      <c r="P166" s="1192"/>
      <c r="Q166" s="1193"/>
      <c r="T166" s="793"/>
      <c r="U166" s="791"/>
      <c r="V166" s="808">
        <f>V157</f>
        <v>1</v>
      </c>
      <c r="W166" s="752" t="str">
        <f>IF(V166=1,"Yes","No")</f>
        <v>Yes</v>
      </c>
      <c r="X166" s="752"/>
      <c r="Y166" s="752"/>
      <c r="Z166" s="752"/>
      <c r="AA166" s="752"/>
      <c r="AB166" s="752"/>
      <c r="AC166" s="789"/>
    </row>
    <row r="167" spans="1:29" s="737" customFormat="1" ht="10.9" customHeight="1" x14ac:dyDescent="0.2">
      <c r="A167" s="773" t="s">
        <v>450</v>
      </c>
      <c r="B167" s="769"/>
      <c r="C167" s="770"/>
      <c r="D167" s="770" t="s">
        <v>451</v>
      </c>
      <c r="E167" s="770"/>
      <c r="F167" s="770"/>
      <c r="G167" s="770"/>
      <c r="H167" s="770"/>
      <c r="I167" s="770"/>
      <c r="J167" s="770"/>
      <c r="K167" s="839"/>
      <c r="L167" s="839"/>
      <c r="M167" s="839"/>
      <c r="N167" s="1187">
        <f>'Bdgt Yr 3'!K57</f>
        <v>0</v>
      </c>
      <c r="O167" s="1188"/>
      <c r="P167" s="1192"/>
      <c r="Q167" s="1193"/>
      <c r="T167" s="793">
        <f>U136</f>
        <v>0.03</v>
      </c>
      <c r="U167" s="791" t="s">
        <v>482</v>
      </c>
      <c r="V167" s="808">
        <f>V166</f>
        <v>1</v>
      </c>
      <c r="W167" s="752" t="str">
        <f>IF(V167=1,"Yes","No")</f>
        <v>Yes</v>
      </c>
      <c r="X167" s="752"/>
      <c r="Y167" s="752"/>
      <c r="Z167" s="752"/>
      <c r="AA167" s="752"/>
      <c r="AB167" s="752"/>
      <c r="AC167" s="789"/>
    </row>
    <row r="168" spans="1:29" s="737" customFormat="1" ht="10.9" customHeight="1" x14ac:dyDescent="0.2">
      <c r="A168" s="744"/>
      <c r="B168" s="822"/>
      <c r="C168" s="817"/>
      <c r="D168" s="757" t="s">
        <v>452</v>
      </c>
      <c r="E168" s="757"/>
      <c r="F168" s="757"/>
      <c r="G168" s="757"/>
      <c r="H168" s="757"/>
      <c r="I168" s="757"/>
      <c r="J168" s="757"/>
      <c r="K168" s="765"/>
      <c r="L168" s="765"/>
      <c r="M168" s="765"/>
      <c r="N168" s="1187">
        <f>'Bdgt Yr 3'!K58</f>
        <v>0</v>
      </c>
      <c r="O168" s="1188"/>
      <c r="P168" s="1192"/>
      <c r="Q168" s="1193"/>
      <c r="T168" s="793">
        <f>U136</f>
        <v>0.03</v>
      </c>
      <c r="U168" s="791" t="s">
        <v>482</v>
      </c>
      <c r="V168" s="808">
        <f>V166</f>
        <v>1</v>
      </c>
      <c r="W168" s="752" t="str">
        <f>IF(V168=1,"Yes","No")</f>
        <v>Yes</v>
      </c>
      <c r="X168" s="752"/>
      <c r="Y168" s="752"/>
      <c r="Z168" s="752"/>
      <c r="AA168" s="752"/>
      <c r="AB168" s="752"/>
      <c r="AC168" s="789"/>
    </row>
    <row r="169" spans="1:29" s="737" customFormat="1" ht="10.9" customHeight="1" x14ac:dyDescent="0.2">
      <c r="A169" s="735"/>
      <c r="B169" s="896"/>
      <c r="C169" s="825"/>
      <c r="D169" s="817"/>
      <c r="E169" s="817"/>
      <c r="F169" s="817"/>
      <c r="G169" s="817"/>
      <c r="H169" s="817"/>
      <c r="I169" s="817"/>
      <c r="J169" s="817"/>
      <c r="K169" s="818"/>
      <c r="L169" s="818"/>
      <c r="M169" s="819"/>
      <c r="N169" s="864"/>
      <c r="O169" s="866"/>
      <c r="P169" s="865"/>
      <c r="Q169" s="866"/>
      <c r="T169" s="793"/>
      <c r="U169" s="791"/>
      <c r="V169" s="808"/>
      <c r="W169" s="752"/>
      <c r="X169" s="752"/>
      <c r="Y169" s="752"/>
      <c r="Z169" s="752"/>
      <c r="AA169" s="752"/>
      <c r="AB169" s="752"/>
      <c r="AC169" s="789"/>
    </row>
    <row r="170" spans="1:29" s="737" customFormat="1" ht="10.9" customHeight="1" x14ac:dyDescent="0.2">
      <c r="A170" s="727"/>
      <c r="B170" s="762"/>
      <c r="C170" s="757"/>
      <c r="D170" s="757"/>
      <c r="E170" s="757"/>
      <c r="F170" s="757"/>
      <c r="G170" s="757"/>
      <c r="H170" s="757"/>
      <c r="I170" s="757"/>
      <c r="J170" s="757"/>
      <c r="K170" s="765"/>
      <c r="L170" s="765"/>
      <c r="M170" s="840"/>
      <c r="N170" s="864"/>
      <c r="O170" s="866"/>
      <c r="P170" s="865"/>
      <c r="Q170" s="866"/>
      <c r="T170" s="793"/>
      <c r="U170" s="791"/>
      <c r="V170" s="808"/>
      <c r="W170" s="752"/>
      <c r="X170" s="752"/>
      <c r="Y170" s="752"/>
      <c r="Z170" s="752"/>
      <c r="AA170" s="752"/>
      <c r="AB170" s="752"/>
      <c r="AC170" s="789"/>
    </row>
    <row r="171" spans="1:29" s="737" customFormat="1" ht="11.65" customHeight="1" x14ac:dyDescent="0.2">
      <c r="A171" s="735" t="s">
        <v>453</v>
      </c>
      <c r="B171" s="896"/>
      <c r="C171" s="825"/>
      <c r="D171" s="825"/>
      <c r="E171" s="825"/>
      <c r="F171" s="825"/>
      <c r="G171" s="825"/>
      <c r="H171" s="825"/>
      <c r="I171" s="825"/>
      <c r="J171" s="825"/>
      <c r="K171" s="826"/>
      <c r="L171" s="826"/>
      <c r="M171" s="826"/>
      <c r="N171" s="864"/>
      <c r="O171" s="866"/>
      <c r="P171" s="865"/>
      <c r="Q171" s="866"/>
      <c r="T171" s="793"/>
      <c r="U171" s="791"/>
      <c r="V171" s="808"/>
      <c r="W171" s="752"/>
      <c r="X171" s="752"/>
      <c r="Y171" s="752"/>
      <c r="Z171" s="752"/>
      <c r="AA171" s="752"/>
      <c r="AB171" s="752"/>
      <c r="AC171" s="789"/>
    </row>
    <row r="172" spans="1:29" s="737" customFormat="1" ht="10.9" customHeight="1" x14ac:dyDescent="0.2">
      <c r="A172" s="735"/>
      <c r="B172" s="767" t="s">
        <v>454</v>
      </c>
      <c r="C172" s="767"/>
      <c r="D172" s="842" t="s">
        <v>455</v>
      </c>
      <c r="E172" s="1275">
        <f>'Bdgt Yr 3'!K61</f>
        <v>0</v>
      </c>
      <c r="F172" s="1275"/>
      <c r="G172" s="1275"/>
      <c r="H172" s="1275"/>
      <c r="I172" s="827"/>
      <c r="J172" s="843"/>
      <c r="K172" s="843"/>
      <c r="L172" s="767"/>
      <c r="M172" s="767"/>
      <c r="N172" s="864"/>
      <c r="O172" s="866"/>
      <c r="P172" s="865"/>
      <c r="Q172" s="866"/>
      <c r="T172" s="793"/>
      <c r="U172" s="791"/>
      <c r="V172" s="808"/>
      <c r="W172" s="752"/>
      <c r="X172" s="752"/>
      <c r="Y172" s="752"/>
      <c r="Z172" s="752"/>
      <c r="AA172" s="752"/>
      <c r="AB172" s="752"/>
      <c r="AC172" s="789"/>
    </row>
    <row r="173" spans="1:29" s="737" customFormat="1" ht="13.15" customHeight="1" x14ac:dyDescent="0.2">
      <c r="A173" s="735"/>
      <c r="B173" s="767" t="s">
        <v>456</v>
      </c>
      <c r="C173" s="767"/>
      <c r="D173" s="767"/>
      <c r="E173" s="1276">
        <f>'Bdgt Yr 3'!K62</f>
        <v>0</v>
      </c>
      <c r="F173" s="1276"/>
      <c r="G173" s="1276"/>
      <c r="H173" s="1276"/>
      <c r="I173" s="827"/>
      <c r="J173" s="843"/>
      <c r="K173" s="843"/>
      <c r="L173" s="767"/>
      <c r="M173" s="767"/>
      <c r="N173" s="864"/>
      <c r="O173" s="866"/>
      <c r="P173" s="865"/>
      <c r="Q173" s="866"/>
      <c r="T173" s="793"/>
      <c r="U173" s="791"/>
      <c r="V173" s="808"/>
      <c r="W173" s="752"/>
      <c r="X173" s="752"/>
      <c r="Y173" s="752"/>
      <c r="Z173" s="752"/>
      <c r="AA173" s="752"/>
      <c r="AB173" s="752"/>
      <c r="AC173" s="789"/>
    </row>
    <row r="174" spans="1:29" s="737" customFormat="1" ht="11.65" customHeight="1" x14ac:dyDescent="0.2">
      <c r="A174" s="735"/>
      <c r="B174" s="767" t="s">
        <v>457</v>
      </c>
      <c r="C174" s="767"/>
      <c r="D174" s="767"/>
      <c r="E174" s="1276">
        <f>'Bdgt Yr 3'!K63</f>
        <v>0</v>
      </c>
      <c r="F174" s="1276"/>
      <c r="G174" s="1276"/>
      <c r="H174" s="1276"/>
      <c r="I174" s="827"/>
      <c r="J174" s="843"/>
      <c r="K174" s="843"/>
      <c r="L174" s="767"/>
      <c r="M174" s="767"/>
      <c r="N174" s="864"/>
      <c r="O174" s="866"/>
      <c r="P174" s="865"/>
      <c r="Q174" s="866"/>
      <c r="T174" s="793"/>
      <c r="U174" s="791"/>
      <c r="V174" s="808"/>
      <c r="W174" s="752"/>
      <c r="X174" s="752"/>
      <c r="Y174" s="752"/>
      <c r="Z174" s="752"/>
      <c r="AA174" s="752"/>
      <c r="AB174" s="752"/>
      <c r="AC174" s="789"/>
    </row>
    <row r="175" spans="1:29" s="737" customFormat="1" ht="10.9" customHeight="1" x14ac:dyDescent="0.2">
      <c r="A175" s="735"/>
      <c r="B175" s="825" t="s">
        <v>458</v>
      </c>
      <c r="C175" s="825"/>
      <c r="D175" s="767"/>
      <c r="E175" s="1276">
        <f>'Bdgt Yr 3'!K64</f>
        <v>0</v>
      </c>
      <c r="F175" s="1276"/>
      <c r="G175" s="1276"/>
      <c r="H175" s="1276"/>
      <c r="I175" s="767"/>
      <c r="J175" s="843"/>
      <c r="K175" s="843"/>
      <c r="L175" s="767"/>
      <c r="M175" s="767"/>
      <c r="N175" s="864"/>
      <c r="O175" s="866"/>
      <c r="P175" s="865"/>
      <c r="Q175" s="866"/>
      <c r="T175" s="793"/>
      <c r="U175" s="791"/>
      <c r="V175" s="808"/>
      <c r="W175" s="752"/>
      <c r="X175" s="752"/>
      <c r="Y175" s="752"/>
      <c r="Z175" s="752"/>
      <c r="AA175" s="752"/>
      <c r="AB175" s="752"/>
      <c r="AC175" s="789"/>
    </row>
    <row r="176" spans="1:29" s="737" customFormat="1" ht="3.6" customHeight="1" x14ac:dyDescent="0.2">
      <c r="A176" s="727"/>
      <c r="B176" s="757"/>
      <c r="C176" s="757"/>
      <c r="D176" s="767"/>
      <c r="E176" s="901"/>
      <c r="F176" s="901"/>
      <c r="G176" s="901"/>
      <c r="H176" s="901"/>
      <c r="I176" s="767"/>
      <c r="J176" s="852"/>
      <c r="K176" s="852"/>
      <c r="L176" s="767"/>
      <c r="M176" s="767"/>
      <c r="N176" s="867"/>
      <c r="O176" s="869"/>
      <c r="P176" s="868"/>
      <c r="Q176" s="869"/>
      <c r="T176" s="793"/>
      <c r="U176" s="791"/>
      <c r="V176" s="808"/>
      <c r="W176" s="752"/>
      <c r="X176" s="752"/>
      <c r="Y176" s="752"/>
      <c r="Z176" s="752"/>
      <c r="AA176" s="752"/>
      <c r="AB176" s="752"/>
      <c r="AC176" s="789"/>
    </row>
    <row r="177" spans="1:29" s="737" customFormat="1" ht="10.9" customHeight="1" x14ac:dyDescent="0.2">
      <c r="A177" s="727" t="s">
        <v>33</v>
      </c>
      <c r="B177" s="1242" t="s">
        <v>655</v>
      </c>
      <c r="C177" s="1242"/>
      <c r="D177" s="1242"/>
      <c r="E177" s="1242"/>
      <c r="F177" s="1242"/>
      <c r="G177" s="1242"/>
      <c r="H177" s="906">
        <v>0</v>
      </c>
      <c r="I177" s="769" t="s">
        <v>639</v>
      </c>
      <c r="J177" s="775" t="s">
        <v>459</v>
      </c>
      <c r="K177" s="731"/>
      <c r="L177" s="731"/>
      <c r="M177" s="763"/>
      <c r="N177" s="1187">
        <f>SUM(E172:H175)*V177</f>
        <v>0</v>
      </c>
      <c r="O177" s="1188"/>
      <c r="P177" s="1192"/>
      <c r="Q177" s="1193"/>
      <c r="T177" s="793"/>
      <c r="U177" s="791"/>
      <c r="V177" s="808">
        <f>V168</f>
        <v>1</v>
      </c>
      <c r="W177" s="752" t="str">
        <f>IF(V177=1,"Yes","No")</f>
        <v>Yes</v>
      </c>
      <c r="X177" s="752"/>
      <c r="Y177" s="752"/>
      <c r="Z177" s="752"/>
      <c r="AA177" s="752"/>
      <c r="AB177" s="752"/>
      <c r="AC177" s="789"/>
    </row>
    <row r="178" spans="1:29" s="737" customFormat="1" ht="10.9" customHeight="1" x14ac:dyDescent="0.2">
      <c r="A178" s="727" t="s">
        <v>460</v>
      </c>
      <c r="B178" s="762"/>
      <c r="C178" s="757"/>
      <c r="D178" s="757"/>
      <c r="E178" s="757"/>
      <c r="F178" s="757"/>
      <c r="G178" s="757"/>
      <c r="H178" s="757"/>
      <c r="I178" s="757"/>
      <c r="J178" s="757"/>
      <c r="K178" s="765"/>
      <c r="L178" s="765"/>
      <c r="M178" s="765"/>
      <c r="N178" s="1211"/>
      <c r="O178" s="1212"/>
      <c r="P178" s="1211"/>
      <c r="Q178" s="1212"/>
      <c r="T178" s="793"/>
      <c r="U178" s="791"/>
      <c r="V178" s="808"/>
      <c r="W178" s="752"/>
      <c r="X178" s="752"/>
      <c r="Y178" s="752"/>
      <c r="Z178" s="752"/>
      <c r="AA178" s="752"/>
      <c r="AB178" s="752"/>
      <c r="AC178" s="789"/>
    </row>
    <row r="179" spans="1:29" s="737" customFormat="1" ht="10.9" customHeight="1" x14ac:dyDescent="0.2">
      <c r="A179" s="727"/>
      <c r="B179" s="757" t="s">
        <v>461</v>
      </c>
      <c r="C179" s="757"/>
      <c r="D179" s="757"/>
      <c r="E179" s="757"/>
      <c r="F179" s="757"/>
      <c r="G179" s="757"/>
      <c r="H179" s="757"/>
      <c r="I179" s="757"/>
      <c r="J179" s="757"/>
      <c r="K179" s="765"/>
      <c r="L179" s="765"/>
      <c r="M179" s="765"/>
      <c r="N179" s="1187">
        <f>'Bdgt Yr 3'!K67</f>
        <v>0</v>
      </c>
      <c r="O179" s="1188"/>
      <c r="P179" s="1192"/>
      <c r="Q179" s="1193"/>
      <c r="T179" s="793">
        <f>U136</f>
        <v>0.03</v>
      </c>
      <c r="U179" s="791" t="s">
        <v>482</v>
      </c>
      <c r="V179" s="808">
        <f>V177</f>
        <v>1</v>
      </c>
      <c r="W179" s="752" t="str">
        <f t="shared" ref="W179:W184" si="5">IF(V179=1,"Yes","No")</f>
        <v>Yes</v>
      </c>
      <c r="X179" s="752"/>
      <c r="Y179" s="752"/>
      <c r="Z179" s="752"/>
      <c r="AA179" s="752"/>
      <c r="AB179" s="752"/>
      <c r="AC179" s="789"/>
    </row>
    <row r="180" spans="1:29" s="737" customFormat="1" ht="10.9" customHeight="1" x14ac:dyDescent="0.2">
      <c r="A180" s="727"/>
      <c r="B180" s="757" t="s">
        <v>462</v>
      </c>
      <c r="C180" s="757"/>
      <c r="D180" s="757"/>
      <c r="E180" s="757"/>
      <c r="F180" s="757"/>
      <c r="G180" s="757"/>
      <c r="H180" s="757"/>
      <c r="I180" s="757"/>
      <c r="J180" s="757"/>
      <c r="K180" s="765"/>
      <c r="L180" s="765"/>
      <c r="M180" s="765"/>
      <c r="N180" s="1187">
        <f>'Bdgt Yr 3'!K70</f>
        <v>0</v>
      </c>
      <c r="O180" s="1188"/>
      <c r="P180" s="1192"/>
      <c r="Q180" s="1193"/>
      <c r="T180" s="793">
        <f>U136</f>
        <v>0.03</v>
      </c>
      <c r="U180" s="791" t="s">
        <v>482</v>
      </c>
      <c r="V180" s="808">
        <f>V179</f>
        <v>1</v>
      </c>
      <c r="W180" s="752" t="str">
        <f t="shared" si="5"/>
        <v>Yes</v>
      </c>
      <c r="X180" s="752"/>
      <c r="Y180" s="752"/>
      <c r="Z180" s="752"/>
      <c r="AA180" s="752"/>
      <c r="AB180" s="752"/>
      <c r="AC180" s="789"/>
    </row>
    <row r="181" spans="1:29" s="737" customFormat="1" ht="10.9" customHeight="1" x14ac:dyDescent="0.2">
      <c r="A181" s="727"/>
      <c r="B181" s="757" t="s">
        <v>463</v>
      </c>
      <c r="C181" s="757"/>
      <c r="D181" s="757"/>
      <c r="E181" s="757"/>
      <c r="F181" s="757"/>
      <c r="G181" s="757"/>
      <c r="H181" s="757"/>
      <c r="I181" s="757"/>
      <c r="J181" s="757"/>
      <c r="K181" s="765"/>
      <c r="L181" s="765"/>
      <c r="M181" s="765"/>
      <c r="N181" s="1187">
        <f>'Bdgt Yr 3'!K72</f>
        <v>0</v>
      </c>
      <c r="O181" s="1188"/>
      <c r="P181" s="1192"/>
      <c r="Q181" s="1193"/>
      <c r="T181" s="793">
        <f>U136</f>
        <v>0.03</v>
      </c>
      <c r="U181" s="791" t="s">
        <v>482</v>
      </c>
      <c r="V181" s="808">
        <f>V180</f>
        <v>1</v>
      </c>
      <c r="W181" s="752" t="str">
        <f t="shared" si="5"/>
        <v>Yes</v>
      </c>
      <c r="X181" s="752"/>
      <c r="Y181" s="752"/>
      <c r="Z181" s="752"/>
      <c r="AA181" s="752"/>
      <c r="AB181" s="752"/>
      <c r="AC181" s="789"/>
    </row>
    <row r="182" spans="1:29" s="737" customFormat="1" ht="10.9" customHeight="1" x14ac:dyDescent="0.2">
      <c r="A182" s="727"/>
      <c r="B182" s="757" t="s">
        <v>464</v>
      </c>
      <c r="C182" s="757"/>
      <c r="D182" s="757"/>
      <c r="E182" s="757"/>
      <c r="F182" s="757"/>
      <c r="G182" s="757"/>
      <c r="H182" s="757"/>
      <c r="I182" s="757"/>
      <c r="J182" s="757"/>
      <c r="K182" s="765"/>
      <c r="L182" s="765"/>
      <c r="M182" s="765"/>
      <c r="N182" s="1187">
        <f>'Bdgt Yr 3'!K69</f>
        <v>0</v>
      </c>
      <c r="O182" s="1188"/>
      <c r="P182" s="1192"/>
      <c r="Q182" s="1193"/>
      <c r="T182" s="793">
        <f>U136</f>
        <v>0.03</v>
      </c>
      <c r="U182" s="791" t="s">
        <v>482</v>
      </c>
      <c r="V182" s="808">
        <f>V181</f>
        <v>1</v>
      </c>
      <c r="W182" s="752" t="str">
        <f t="shared" si="5"/>
        <v>Yes</v>
      </c>
      <c r="X182" s="752"/>
      <c r="Y182" s="752"/>
      <c r="Z182" s="752"/>
      <c r="AA182" s="752"/>
      <c r="AB182" s="752"/>
      <c r="AC182" s="789"/>
    </row>
    <row r="183" spans="1:29" s="737" customFormat="1" ht="10.9" customHeight="1" x14ac:dyDescent="0.2">
      <c r="A183" s="727"/>
      <c r="B183" s="757" t="s">
        <v>465</v>
      </c>
      <c r="C183" s="757"/>
      <c r="D183" s="757"/>
      <c r="E183" s="757"/>
      <c r="F183" s="757"/>
      <c r="G183" s="757"/>
      <c r="H183" s="757"/>
      <c r="I183" s="757"/>
      <c r="J183" s="757"/>
      <c r="K183" s="853"/>
      <c r="L183" s="1195"/>
      <c r="M183" s="1196"/>
      <c r="N183" s="1187">
        <f>+'Bdgt Yr 3'!K73+'Bdgt Yr 3'!K74</f>
        <v>0</v>
      </c>
      <c r="O183" s="1188"/>
      <c r="P183" s="1192"/>
      <c r="Q183" s="1193"/>
      <c r="T183" s="793">
        <f>U136</f>
        <v>0.03</v>
      </c>
      <c r="U183" s="791" t="s">
        <v>482</v>
      </c>
      <c r="V183" s="808">
        <f>V182</f>
        <v>1</v>
      </c>
      <c r="W183" s="752" t="str">
        <f t="shared" si="5"/>
        <v>Yes</v>
      </c>
      <c r="X183" s="752"/>
      <c r="Y183" s="752"/>
      <c r="Z183" s="752"/>
      <c r="AA183" s="752"/>
      <c r="AB183" s="752"/>
      <c r="AC183" s="789"/>
    </row>
    <row r="184" spans="1:29" s="737" customFormat="1" ht="10.9" customHeight="1" x14ac:dyDescent="0.2">
      <c r="A184" s="727"/>
      <c r="B184" s="757" t="s">
        <v>466</v>
      </c>
      <c r="C184" s="757"/>
      <c r="D184" s="898"/>
      <c r="E184" s="898"/>
      <c r="F184" s="898"/>
      <c r="G184" s="898"/>
      <c r="H184" s="898"/>
      <c r="I184" s="898"/>
      <c r="J184" s="854"/>
      <c r="K184" s="820"/>
      <c r="L184" s="894"/>
      <c r="M184" s="895"/>
      <c r="N184" s="1187">
        <f>'Bdgt Yr 3'!K68+'Bdgt Yr 3'!K71+'Bdgt Yr 3'!K75</f>
        <v>0</v>
      </c>
      <c r="O184" s="1188"/>
      <c r="P184" s="1192"/>
      <c r="Q184" s="1193"/>
      <c r="T184" s="793">
        <f>U136</f>
        <v>0.03</v>
      </c>
      <c r="U184" s="791" t="s">
        <v>482</v>
      </c>
      <c r="V184" s="808">
        <f>V183</f>
        <v>1</v>
      </c>
      <c r="W184" s="752" t="str">
        <f t="shared" si="5"/>
        <v>Yes</v>
      </c>
      <c r="X184" s="752"/>
      <c r="Y184" s="752"/>
      <c r="Z184" s="752"/>
      <c r="AA184" s="752"/>
      <c r="AB184" s="752"/>
      <c r="AC184" s="789"/>
    </row>
    <row r="185" spans="1:29" s="737" customFormat="1" ht="10.9" customHeight="1" x14ac:dyDescent="0.2">
      <c r="A185" s="727"/>
      <c r="B185" s="728" t="s">
        <v>656</v>
      </c>
      <c r="C185" s="729"/>
      <c r="D185" s="729"/>
      <c r="E185" s="729"/>
      <c r="F185" s="729"/>
      <c r="G185" s="730"/>
      <c r="H185" s="730"/>
      <c r="I185" s="729"/>
      <c r="J185" s="729"/>
      <c r="K185" s="731"/>
      <c r="L185" s="731"/>
      <c r="M185" s="731"/>
      <c r="N185" s="1190">
        <f>SUM(N179:O184)</f>
        <v>0</v>
      </c>
      <c r="O185" s="1191"/>
      <c r="P185" s="1192"/>
      <c r="Q185" s="1193"/>
      <c r="T185" s="793"/>
      <c r="U185" s="791"/>
      <c r="V185" s="808"/>
      <c r="W185" s="752"/>
      <c r="X185" s="752"/>
      <c r="Y185" s="752"/>
      <c r="Z185" s="752"/>
      <c r="AA185" s="752"/>
      <c r="AB185" s="752"/>
      <c r="AC185" s="789"/>
    </row>
    <row r="186" spans="1:29" s="737" customFormat="1" ht="10.9" customHeight="1" x14ac:dyDescent="0.2">
      <c r="A186" s="727" t="s">
        <v>467</v>
      </c>
      <c r="B186" s="728"/>
      <c r="C186" s="729"/>
      <c r="D186" s="729"/>
      <c r="E186" s="729"/>
      <c r="F186" s="729"/>
      <c r="G186" s="729"/>
      <c r="H186" s="729"/>
      <c r="I186" s="729"/>
      <c r="J186" s="729"/>
      <c r="K186" s="734"/>
      <c r="L186" s="734"/>
      <c r="M186" s="734"/>
      <c r="N186" s="1190">
        <f>+N160+N166+N167+N168+N177+N185</f>
        <v>0</v>
      </c>
      <c r="O186" s="1191"/>
      <c r="P186" s="1192"/>
      <c r="Q186" s="1193"/>
      <c r="T186" s="793"/>
      <c r="U186" s="791"/>
      <c r="V186" s="808"/>
      <c r="W186" s="752"/>
      <c r="X186" s="752"/>
      <c r="Y186" s="752"/>
      <c r="Z186" s="752"/>
      <c r="AA186" s="752"/>
      <c r="AB186" s="752"/>
      <c r="AC186" s="789"/>
    </row>
    <row r="187" spans="1:29" s="737" customFormat="1" ht="10.9" customHeight="1" x14ac:dyDescent="0.2">
      <c r="A187" s="735" t="s">
        <v>468</v>
      </c>
      <c r="B187" s="736"/>
      <c r="K187" s="738"/>
      <c r="L187" s="738"/>
      <c r="M187" s="738"/>
      <c r="N187" s="861"/>
      <c r="O187" s="863"/>
      <c r="P187" s="861"/>
      <c r="Q187" s="863"/>
      <c r="T187" s="793"/>
      <c r="U187" s="791"/>
      <c r="V187" s="808"/>
      <c r="W187" s="752"/>
      <c r="X187" s="752"/>
      <c r="Y187" s="752"/>
      <c r="Z187" s="752"/>
      <c r="AA187" s="752"/>
      <c r="AB187" s="752"/>
      <c r="AC187" s="789"/>
    </row>
    <row r="188" spans="1:29" s="737" customFormat="1" ht="10.9" customHeight="1" x14ac:dyDescent="0.2">
      <c r="A188" s="885"/>
      <c r="B188" s="886"/>
      <c r="C188" s="887" t="s">
        <v>653</v>
      </c>
      <c r="D188" s="888">
        <f>D54</f>
        <v>0.33</v>
      </c>
      <c r="E188" s="833" t="s">
        <v>654</v>
      </c>
      <c r="F188" s="889">
        <f>'Bdgt Yr 3'!I80</f>
        <v>0</v>
      </c>
      <c r="G188" s="886" t="s">
        <v>639</v>
      </c>
      <c r="H188" s="739"/>
      <c r="K188" s="738"/>
      <c r="L188" s="738"/>
      <c r="M188" s="738"/>
      <c r="N188" s="864"/>
      <c r="O188" s="866"/>
      <c r="P188" s="865"/>
      <c r="Q188" s="866"/>
      <c r="T188" s="793"/>
      <c r="U188" s="791"/>
      <c r="V188" s="808"/>
      <c r="W188" s="752"/>
      <c r="X188" s="752"/>
      <c r="Y188" s="752"/>
      <c r="Z188" s="752"/>
      <c r="AA188" s="752"/>
      <c r="AB188" s="752"/>
      <c r="AC188" s="789"/>
    </row>
    <row r="189" spans="1:29" s="737" customFormat="1" ht="10.9" customHeight="1" x14ac:dyDescent="0.2">
      <c r="A189" s="727" t="s">
        <v>469</v>
      </c>
      <c r="B189" s="729"/>
      <c r="C189" s="730"/>
      <c r="D189" s="729"/>
      <c r="E189" s="729"/>
      <c r="F189" s="729"/>
      <c r="G189" s="729"/>
      <c r="H189" s="729"/>
      <c r="I189" s="729"/>
      <c r="J189" s="729"/>
      <c r="K189" s="749"/>
      <c r="L189" s="1197"/>
      <c r="M189" s="1198"/>
      <c r="N189" s="1190">
        <f>ROUND(D188*F188,0)</f>
        <v>0</v>
      </c>
      <c r="O189" s="1191"/>
      <c r="P189" s="1192"/>
      <c r="Q189" s="1193"/>
      <c r="T189" s="793"/>
      <c r="U189" s="791"/>
      <c r="V189" s="808"/>
      <c r="W189" s="752"/>
      <c r="X189" s="752"/>
      <c r="Y189" s="752"/>
      <c r="Z189" s="752"/>
      <c r="AA189" s="752"/>
      <c r="AB189" s="752"/>
      <c r="AC189" s="789"/>
    </row>
    <row r="190" spans="1:29" s="737" customFormat="1" ht="10.9" customHeight="1" x14ac:dyDescent="0.2">
      <c r="A190" s="727" t="s">
        <v>470</v>
      </c>
      <c r="B190" s="728"/>
      <c r="C190" s="729"/>
      <c r="D190" s="729"/>
      <c r="E190" s="729"/>
      <c r="F190" s="729"/>
      <c r="G190" s="729"/>
      <c r="H190" s="729"/>
      <c r="I190" s="729"/>
      <c r="J190" s="729"/>
      <c r="K190" s="734"/>
      <c r="L190" s="734"/>
      <c r="M190" s="734"/>
      <c r="N190" s="1190">
        <f>+N186+N189</f>
        <v>0</v>
      </c>
      <c r="O190" s="1191"/>
      <c r="P190" s="1192"/>
      <c r="Q190" s="1193"/>
      <c r="T190" s="793"/>
      <c r="U190" s="791"/>
      <c r="V190" s="808"/>
      <c r="W190" s="752"/>
      <c r="X190" s="752"/>
      <c r="Y190" s="752"/>
      <c r="Z190" s="752"/>
      <c r="AA190" s="752"/>
      <c r="AB190" s="752"/>
      <c r="AC190" s="789"/>
    </row>
    <row r="191" spans="1:29" s="737" customFormat="1" ht="10.9" customHeight="1" x14ac:dyDescent="0.2">
      <c r="A191" s="727" t="s">
        <v>657</v>
      </c>
      <c r="B191" s="728"/>
      <c r="C191" s="729"/>
      <c r="D191" s="729"/>
      <c r="E191" s="729"/>
      <c r="F191" s="729"/>
      <c r="G191" s="729"/>
      <c r="H191" s="729"/>
      <c r="I191" s="729"/>
      <c r="J191" s="729"/>
      <c r="K191" s="734"/>
      <c r="L191" s="734"/>
      <c r="M191" s="734"/>
      <c r="N191" s="1190">
        <v>0</v>
      </c>
      <c r="O191" s="1191"/>
      <c r="P191" s="1192"/>
      <c r="Q191" s="1193"/>
      <c r="T191" s="793"/>
      <c r="U191" s="791"/>
      <c r="V191" s="808"/>
      <c r="W191" s="752"/>
      <c r="X191" s="752"/>
      <c r="Y191" s="752"/>
      <c r="Z191" s="752"/>
      <c r="AA191" s="752"/>
      <c r="AB191" s="752"/>
      <c r="AC191" s="789"/>
    </row>
    <row r="192" spans="1:29" s="737" customFormat="1" ht="10.9" customHeight="1" x14ac:dyDescent="0.2">
      <c r="A192" s="727" t="s">
        <v>471</v>
      </c>
      <c r="B192" s="728"/>
      <c r="C192" s="729"/>
      <c r="D192" s="729"/>
      <c r="E192" s="729"/>
      <c r="F192" s="729"/>
      <c r="G192" s="729"/>
      <c r="H192" s="729"/>
      <c r="I192" s="729"/>
      <c r="J192" s="729"/>
      <c r="K192" s="734"/>
      <c r="L192" s="734"/>
      <c r="M192" s="734"/>
      <c r="N192" s="1190">
        <f>N190-N191</f>
        <v>0</v>
      </c>
      <c r="O192" s="1191"/>
      <c r="P192" s="1192"/>
      <c r="Q192" s="1193"/>
      <c r="T192" s="793"/>
      <c r="U192" s="791"/>
      <c r="V192" s="808"/>
      <c r="W192" s="752"/>
      <c r="X192" s="752"/>
      <c r="Y192" s="752"/>
      <c r="Z192" s="752"/>
      <c r="AA192" s="752"/>
      <c r="AB192" s="752"/>
      <c r="AC192" s="789"/>
    </row>
    <row r="193" spans="1:29" s="737" customFormat="1" ht="10.9" customHeight="1" thickBot="1" x14ac:dyDescent="0.25">
      <c r="A193" s="727" t="s">
        <v>472</v>
      </c>
      <c r="B193" s="728"/>
      <c r="C193" s="729"/>
      <c r="D193" s="729"/>
      <c r="E193" s="729"/>
      <c r="F193" s="729"/>
      <c r="G193" s="1231">
        <v>0</v>
      </c>
      <c r="H193" s="1231"/>
      <c r="J193" s="740" t="s">
        <v>473</v>
      </c>
      <c r="K193" s="741"/>
      <c r="L193" s="741"/>
      <c r="M193" s="741"/>
      <c r="N193" s="741"/>
      <c r="O193" s="741"/>
      <c r="P193" s="742"/>
      <c r="Q193" s="743"/>
      <c r="T193" s="793"/>
      <c r="U193" s="791"/>
      <c r="V193" s="808"/>
      <c r="W193" s="752"/>
      <c r="X193" s="752"/>
      <c r="Y193" s="752"/>
      <c r="Z193" s="752"/>
      <c r="AA193" s="752"/>
      <c r="AB193" s="752"/>
      <c r="AC193" s="789"/>
    </row>
    <row r="194" spans="1:29" s="737" customFormat="1" ht="12.6" customHeight="1" x14ac:dyDescent="0.2">
      <c r="A194" s="744" t="s">
        <v>658</v>
      </c>
      <c r="B194" s="745"/>
      <c r="C194" s="746"/>
      <c r="D194" s="746"/>
      <c r="E194" s="746"/>
      <c r="F194" s="746"/>
      <c r="G194" s="747"/>
      <c r="H194" s="747"/>
      <c r="I194" s="747"/>
      <c r="J194" s="745"/>
      <c r="K194" s="1244" t="s">
        <v>638</v>
      </c>
      <c r="L194" s="1245"/>
      <c r="M194" s="1245"/>
      <c r="N194" s="1245"/>
      <c r="O194" s="1245"/>
      <c r="P194" s="1245"/>
      <c r="Q194" s="1246"/>
      <c r="T194" s="793"/>
      <c r="U194" s="791"/>
      <c r="V194" s="808"/>
      <c r="W194" s="752"/>
      <c r="X194" s="752"/>
      <c r="Y194" s="752"/>
      <c r="Z194" s="752"/>
      <c r="AA194" s="752"/>
      <c r="AB194" s="752"/>
      <c r="AC194" s="789"/>
    </row>
    <row r="195" spans="1:29" s="737" customFormat="1" ht="12" customHeight="1" x14ac:dyDescent="0.2">
      <c r="A195" s="735"/>
      <c r="B195" s="1213" t="str">
        <f>B61</f>
        <v xml:space="preserve"> </v>
      </c>
      <c r="C195" s="1213"/>
      <c r="D195" s="1213"/>
      <c r="E195" s="1213"/>
      <c r="F195" s="1213"/>
      <c r="G195" s="1213"/>
      <c r="H195" s="1213"/>
      <c r="I195" s="1213"/>
      <c r="J195" s="812"/>
      <c r="K195" s="913"/>
      <c r="L195" s="817" t="s">
        <v>474</v>
      </c>
      <c r="M195" s="817"/>
      <c r="N195" s="817"/>
      <c r="O195" s="818"/>
      <c r="P195" s="818"/>
      <c r="Q195" s="914"/>
      <c r="T195" s="793"/>
      <c r="U195" s="791"/>
      <c r="V195" s="808"/>
      <c r="W195" s="752"/>
      <c r="X195" s="752"/>
      <c r="Y195" s="752"/>
      <c r="Z195" s="752"/>
      <c r="AA195" s="752"/>
      <c r="AB195" s="752"/>
      <c r="AC195" s="789"/>
    </row>
    <row r="196" spans="1:29" s="737" customFormat="1" ht="12" customHeight="1" x14ac:dyDescent="0.2">
      <c r="A196" s="744" t="s">
        <v>659</v>
      </c>
      <c r="B196" s="745"/>
      <c r="C196" s="746"/>
      <c r="D196" s="746"/>
      <c r="E196" s="746"/>
      <c r="F196" s="746"/>
      <c r="G196" s="747"/>
      <c r="H196" s="747"/>
      <c r="I196" s="747"/>
      <c r="J196" s="745"/>
      <c r="K196" s="1261" t="s">
        <v>475</v>
      </c>
      <c r="L196" s="1262"/>
      <c r="M196" s="1219" t="s">
        <v>476</v>
      </c>
      <c r="N196" s="1220"/>
      <c r="O196" s="1221"/>
      <c r="P196" s="1264" t="s">
        <v>660</v>
      </c>
      <c r="Q196" s="1265"/>
      <c r="T196" s="793"/>
      <c r="U196" s="791"/>
      <c r="V196" s="808"/>
      <c r="W196" s="752"/>
      <c r="X196" s="752"/>
      <c r="Y196" s="752"/>
      <c r="Z196" s="752"/>
      <c r="AA196" s="752"/>
      <c r="AB196" s="752"/>
      <c r="AC196" s="789"/>
    </row>
    <row r="197" spans="1:29" s="737" customFormat="1" ht="15" customHeight="1" thickBot="1" x14ac:dyDescent="0.25">
      <c r="A197" s="727"/>
      <c r="B197" s="1213" t="str">
        <f>B63</f>
        <v xml:space="preserve"> </v>
      </c>
      <c r="C197" s="1213"/>
      <c r="D197" s="1213"/>
      <c r="E197" s="1213"/>
      <c r="F197" s="1213"/>
      <c r="G197" s="1213"/>
      <c r="H197" s="1213"/>
      <c r="I197" s="1213"/>
      <c r="J197" s="728"/>
      <c r="K197" s="915"/>
      <c r="L197" s="916"/>
      <c r="M197" s="1222"/>
      <c r="N197" s="1223"/>
      <c r="O197" s="1224"/>
      <c r="P197" s="1217"/>
      <c r="Q197" s="1218"/>
      <c r="T197" s="793"/>
      <c r="U197" s="791"/>
      <c r="V197" s="808"/>
      <c r="W197" s="752"/>
      <c r="X197" s="752"/>
      <c r="Y197" s="752"/>
      <c r="Z197" s="752"/>
      <c r="AA197" s="752"/>
      <c r="AB197" s="752"/>
      <c r="AC197" s="789"/>
    </row>
    <row r="198" spans="1:29" s="737" customFormat="1" ht="12" customHeight="1" x14ac:dyDescent="0.2">
      <c r="A198" s="812"/>
      <c r="B198" s="812"/>
      <c r="C198" s="789"/>
      <c r="D198" s="789"/>
      <c r="E198" s="789"/>
      <c r="F198" s="789"/>
      <c r="G198" s="813"/>
      <c r="H198" s="813"/>
      <c r="I198" s="813"/>
      <c r="J198" s="812" t="s">
        <v>665</v>
      </c>
      <c r="K198" s="812"/>
      <c r="L198" s="812"/>
      <c r="M198" s="812"/>
      <c r="N198" s="812"/>
      <c r="O198" s="812"/>
      <c r="P198" s="812"/>
      <c r="Q198" s="812"/>
      <c r="T198" s="793"/>
      <c r="U198" s="791"/>
      <c r="V198" s="808"/>
      <c r="W198" s="752"/>
      <c r="X198" s="752"/>
      <c r="Y198" s="752"/>
      <c r="Z198" s="752"/>
      <c r="AA198" s="752"/>
      <c r="AB198" s="752"/>
      <c r="AC198" s="789"/>
    </row>
    <row r="199" spans="1:29" s="737" customFormat="1" ht="9" customHeight="1" x14ac:dyDescent="0.2">
      <c r="A199" s="812"/>
      <c r="B199" s="812"/>
      <c r="C199" s="789"/>
      <c r="D199" s="789"/>
      <c r="E199" s="789"/>
      <c r="F199" s="789"/>
      <c r="G199" s="813"/>
      <c r="H199" s="813"/>
      <c r="I199" s="813"/>
      <c r="T199" s="793"/>
      <c r="U199" s="791"/>
      <c r="V199" s="808"/>
      <c r="W199" s="752"/>
      <c r="X199" s="752"/>
      <c r="Y199" s="752"/>
      <c r="Z199" s="752"/>
      <c r="AA199" s="752"/>
      <c r="AB199" s="752"/>
      <c r="AC199" s="789"/>
    </row>
    <row r="200" spans="1:29" s="737" customFormat="1" ht="9" customHeight="1" x14ac:dyDescent="0.2">
      <c r="A200" s="812"/>
      <c r="B200" s="812"/>
      <c r="C200" s="789"/>
      <c r="D200" s="789"/>
      <c r="E200" s="789"/>
      <c r="F200" s="789"/>
      <c r="G200" s="813"/>
      <c r="H200" s="813"/>
      <c r="I200" s="813"/>
      <c r="T200" s="793"/>
      <c r="U200" s="791"/>
      <c r="V200" s="808"/>
      <c r="W200" s="752"/>
      <c r="X200" s="752"/>
      <c r="Y200" s="752"/>
      <c r="Z200" s="752"/>
      <c r="AA200" s="752"/>
      <c r="AB200" s="752"/>
      <c r="AC200" s="789"/>
    </row>
    <row r="201" spans="1:29" s="737" customFormat="1" ht="9" customHeight="1" x14ac:dyDescent="0.2">
      <c r="A201" s="812"/>
      <c r="B201" s="812"/>
      <c r="C201" s="789"/>
      <c r="D201" s="789"/>
      <c r="E201" s="789"/>
      <c r="F201" s="789"/>
      <c r="G201" s="813"/>
      <c r="H201" s="813"/>
      <c r="I201" s="813"/>
      <c r="T201" s="793"/>
      <c r="U201" s="791"/>
      <c r="V201" s="808"/>
      <c r="W201" s="752"/>
      <c r="X201" s="752"/>
      <c r="Y201" s="752"/>
      <c r="Z201" s="752"/>
      <c r="AA201" s="752"/>
      <c r="AB201" s="752"/>
      <c r="AC201" s="789"/>
    </row>
    <row r="202" spans="1:29" s="746" customFormat="1" ht="12" customHeight="1" x14ac:dyDescent="0.2">
      <c r="A202" s="754"/>
      <c r="B202" s="751"/>
      <c r="C202" s="752"/>
      <c r="D202" s="752"/>
      <c r="E202" s="752"/>
      <c r="F202" s="752"/>
      <c r="G202" s="779"/>
      <c r="H202" s="779"/>
      <c r="I202" s="752"/>
      <c r="J202" s="737"/>
      <c r="K202" s="752"/>
      <c r="L202" s="752"/>
      <c r="M202" s="752"/>
      <c r="N202" s="780"/>
      <c r="O202" s="780"/>
      <c r="P202" s="780"/>
      <c r="Q202" s="780"/>
      <c r="R202" s="737"/>
      <c r="S202" s="737"/>
      <c r="T202" s="793"/>
      <c r="U202" s="791"/>
      <c r="V202" s="808"/>
      <c r="W202" s="752"/>
      <c r="X202" s="752"/>
      <c r="Y202" s="752"/>
      <c r="Z202" s="752"/>
      <c r="AA202" s="752"/>
      <c r="AB202" s="752"/>
      <c r="AC202" s="789"/>
    </row>
    <row r="203" spans="1:29" ht="18.600000000000001" customHeight="1" thickBot="1" x14ac:dyDescent="0.25">
      <c r="D203" s="739" t="s">
        <v>33</v>
      </c>
      <c r="E203" s="739"/>
      <c r="F203" s="739"/>
      <c r="G203" s="739"/>
      <c r="H203" s="739"/>
      <c r="I203" s="847" t="s">
        <v>644</v>
      </c>
      <c r="J203" s="848"/>
      <c r="K203" s="1263" t="s">
        <v>649</v>
      </c>
      <c r="L203" s="1263"/>
      <c r="M203" s="1263"/>
      <c r="N203" s="1263"/>
      <c r="O203" s="828"/>
      <c r="P203" s="829"/>
      <c r="Q203" s="830"/>
      <c r="T203" s="785" t="s">
        <v>406</v>
      </c>
      <c r="U203" s="798"/>
      <c r="V203" s="814" t="s">
        <v>478</v>
      </c>
    </row>
    <row r="204" spans="1:29" ht="18.75" x14ac:dyDescent="0.2">
      <c r="D204" s="739"/>
      <c r="E204" s="739"/>
      <c r="F204" s="739"/>
      <c r="G204" s="739"/>
      <c r="H204" s="899" t="s">
        <v>652</v>
      </c>
      <c r="I204" s="899"/>
      <c r="J204" s="899"/>
      <c r="K204" s="899"/>
      <c r="L204" s="1206" t="s">
        <v>638</v>
      </c>
      <c r="M204" s="1207"/>
      <c r="N204" s="1207"/>
      <c r="O204" s="1207"/>
      <c r="P204" s="1207"/>
      <c r="Q204" s="1208"/>
      <c r="T204" s="790" t="s">
        <v>411</v>
      </c>
      <c r="U204" s="791">
        <f>U136</f>
        <v>0.03</v>
      </c>
    </row>
    <row r="205" spans="1:29" s="737" customFormat="1" x14ac:dyDescent="0.2">
      <c r="A205" s="744" t="s">
        <v>646</v>
      </c>
      <c r="B205" s="745"/>
      <c r="C205" s="746"/>
      <c r="D205" s="746"/>
      <c r="E205" s="746"/>
      <c r="F205" s="746"/>
      <c r="G205" s="746"/>
      <c r="H205" s="746"/>
      <c r="I205" s="746"/>
      <c r="J205" s="746"/>
      <c r="K205" s="745"/>
      <c r="L205" s="1225" t="s">
        <v>407</v>
      </c>
      <c r="M205" s="1226"/>
      <c r="N205" s="1227"/>
      <c r="O205" s="1240" t="s">
        <v>643</v>
      </c>
      <c r="P205" s="1270"/>
      <c r="Q205" s="1241"/>
      <c r="T205" s="793" t="s">
        <v>414</v>
      </c>
      <c r="U205" s="791"/>
      <c r="V205" s="808"/>
      <c r="W205" s="752"/>
      <c r="X205" s="752"/>
      <c r="Y205" s="752"/>
      <c r="Z205" s="752"/>
      <c r="AA205" s="752"/>
      <c r="AB205" s="752"/>
      <c r="AC205" s="789"/>
    </row>
    <row r="206" spans="1:29" s="737" customFormat="1" ht="10.9" customHeight="1" x14ac:dyDescent="0.2">
      <c r="A206" s="735"/>
      <c r="B206" s="1278" t="s">
        <v>554</v>
      </c>
      <c r="C206" s="1278"/>
      <c r="D206" s="1278"/>
      <c r="E206" s="1278"/>
      <c r="F206" s="1278"/>
      <c r="G206" s="1278"/>
      <c r="H206" s="834"/>
      <c r="L206" s="1228"/>
      <c r="M206" s="1229"/>
      <c r="N206" s="1230"/>
      <c r="O206" s="823" t="s">
        <v>409</v>
      </c>
      <c r="P206" s="1240" t="s">
        <v>410</v>
      </c>
      <c r="Q206" s="1241"/>
      <c r="T206" s="793" t="s">
        <v>415</v>
      </c>
      <c r="U206" s="791">
        <v>0.38</v>
      </c>
      <c r="V206" s="808"/>
      <c r="W206" s="752"/>
      <c r="X206" s="752"/>
      <c r="Y206" s="752"/>
      <c r="Z206" s="752"/>
      <c r="AA206" s="752"/>
      <c r="AB206" s="752"/>
      <c r="AC206" s="789"/>
    </row>
    <row r="207" spans="1:29" s="737" customFormat="1" x14ac:dyDescent="0.2">
      <c r="A207" s="744" t="s">
        <v>412</v>
      </c>
      <c r="B207" s="745"/>
      <c r="C207" s="746"/>
      <c r="D207" s="746"/>
      <c r="E207" s="746"/>
      <c r="F207" s="746"/>
      <c r="G207" s="746"/>
      <c r="H207" s="746"/>
      <c r="I207" s="746"/>
      <c r="J207" s="746"/>
      <c r="K207" s="746"/>
      <c r="L207" s="1225" t="s">
        <v>413</v>
      </c>
      <c r="M207" s="1226"/>
      <c r="N207" s="1227"/>
      <c r="O207" s="1247"/>
      <c r="P207" s="1264"/>
      <c r="Q207" s="1265"/>
      <c r="T207" s="793" t="s">
        <v>417</v>
      </c>
      <c r="U207" s="791">
        <v>0.16350000000000001</v>
      </c>
      <c r="V207" s="808"/>
      <c r="W207" s="752"/>
      <c r="X207" s="752"/>
      <c r="Y207" s="752"/>
      <c r="Z207" s="752"/>
      <c r="AA207" s="752"/>
      <c r="AB207" s="752"/>
      <c r="AC207" s="789"/>
    </row>
    <row r="208" spans="1:29" s="737" customFormat="1" ht="10.9" customHeight="1" thickBot="1" x14ac:dyDescent="0.25">
      <c r="A208" s="753"/>
      <c r="B208" s="1252">
        <f>B6</f>
        <v>0</v>
      </c>
      <c r="C208" s="1252"/>
      <c r="D208" s="1252"/>
      <c r="E208" s="850"/>
      <c r="F208" s="850"/>
      <c r="G208" s="832"/>
      <c r="H208" s="832"/>
      <c r="I208" s="815"/>
      <c r="J208" s="815"/>
      <c r="L208" s="1249"/>
      <c r="M208" s="1250"/>
      <c r="N208" s="1251"/>
      <c r="O208" s="1248"/>
      <c r="P208" s="1217"/>
      <c r="Q208" s="1218"/>
      <c r="T208" s="790" t="s">
        <v>419</v>
      </c>
      <c r="U208" s="791">
        <f>U140</f>
        <v>1.7000000000000001E-2</v>
      </c>
      <c r="V208" s="808"/>
      <c r="W208" s="752"/>
      <c r="X208" s="752"/>
      <c r="Y208" s="752"/>
      <c r="Z208" s="752"/>
      <c r="AA208" s="752"/>
      <c r="AB208" s="752"/>
      <c r="AC208" s="789"/>
    </row>
    <row r="209" spans="1:29" s="737" customFormat="1" x14ac:dyDescent="0.2">
      <c r="A209" s="744" t="s">
        <v>416</v>
      </c>
      <c r="B209" s="745"/>
      <c r="C209" s="794"/>
      <c r="D209" s="794"/>
      <c r="E209" s="794"/>
      <c r="F209" s="794"/>
      <c r="G209" s="794"/>
      <c r="H209" s="794"/>
      <c r="I209" s="794"/>
      <c r="J209" s="794"/>
      <c r="K209" s="1199" t="s">
        <v>640</v>
      </c>
      <c r="L209" s="1200"/>
      <c r="M209" s="1201"/>
      <c r="N209" s="1232" t="s">
        <v>642</v>
      </c>
      <c r="O209" s="1233"/>
      <c r="P209" s="1232" t="s">
        <v>641</v>
      </c>
      <c r="Q209" s="1233"/>
      <c r="T209" s="806"/>
      <c r="U209" s="807" t="s">
        <v>414</v>
      </c>
      <c r="V209" s="796"/>
      <c r="W209" s="752"/>
      <c r="X209" s="752"/>
      <c r="Y209" s="752"/>
      <c r="Z209" s="752"/>
      <c r="AA209" s="752"/>
      <c r="AB209" s="752"/>
      <c r="AC209" s="789"/>
    </row>
    <row r="210" spans="1:29" s="737" customFormat="1" ht="10.9" customHeight="1" x14ac:dyDescent="0.2">
      <c r="A210" s="735" t="s">
        <v>418</v>
      </c>
      <c r="B210" s="736"/>
      <c r="C210" s="797"/>
      <c r="D210" s="797"/>
      <c r="E210" s="797"/>
      <c r="F210" s="797"/>
      <c r="G210" s="797"/>
      <c r="H210" s="797"/>
      <c r="I210" s="797"/>
      <c r="J210" s="797"/>
      <c r="K210" s="1256" t="s">
        <v>637</v>
      </c>
      <c r="L210" s="1257"/>
      <c r="M210" s="1258"/>
      <c r="N210" s="1232"/>
      <c r="O210" s="1233"/>
      <c r="P210" s="1232"/>
      <c r="Q210" s="1233"/>
      <c r="T210" s="806" t="s">
        <v>411</v>
      </c>
      <c r="U210" s="807" t="s">
        <v>479</v>
      </c>
      <c r="V210" s="796"/>
      <c r="W210" s="752"/>
      <c r="X210" s="752"/>
      <c r="Y210" s="752"/>
      <c r="Z210" s="752"/>
      <c r="AA210" s="752"/>
      <c r="AB210" s="752"/>
      <c r="AC210" s="789"/>
    </row>
    <row r="211" spans="1:29" s="737" customFormat="1" ht="10.9" customHeight="1" x14ac:dyDescent="0.2">
      <c r="A211" s="799"/>
      <c r="B211" s="800"/>
      <c r="C211" s="801"/>
      <c r="D211" s="801"/>
      <c r="E211" s="801"/>
      <c r="F211" s="801"/>
      <c r="G211" s="801"/>
      <c r="H211" s="801"/>
      <c r="I211" s="801"/>
      <c r="J211" s="801"/>
      <c r="K211" s="755" t="s">
        <v>420</v>
      </c>
      <c r="L211" s="755" t="s">
        <v>421</v>
      </c>
      <c r="M211" s="755" t="s">
        <v>422</v>
      </c>
      <c r="N211" s="1234"/>
      <c r="O211" s="1235"/>
      <c r="P211" s="1234"/>
      <c r="Q211" s="1235"/>
      <c r="T211" s="802" t="s">
        <v>480</v>
      </c>
      <c r="U211" s="803" t="s">
        <v>481</v>
      </c>
      <c r="V211" s="804"/>
      <c r="W211" s="752"/>
      <c r="X211" s="752"/>
      <c r="Y211" s="752"/>
      <c r="Z211" s="752"/>
      <c r="AA211" s="752"/>
      <c r="AB211" s="752"/>
      <c r="AC211" s="789"/>
    </row>
    <row r="212" spans="1:29" s="737" customFormat="1" ht="10.9" customHeight="1" x14ac:dyDescent="0.2">
      <c r="A212" s="805" t="s">
        <v>424</v>
      </c>
      <c r="B212" s="1204" t="str">
        <f>B10</f>
        <v xml:space="preserve"> </v>
      </c>
      <c r="C212" s="1204"/>
      <c r="D212" s="1204"/>
      <c r="E212" s="1204"/>
      <c r="F212" s="1204"/>
      <c r="G212" s="1204"/>
      <c r="H212" s="1204"/>
      <c r="I212" s="1204"/>
      <c r="J212" s="1205"/>
      <c r="K212" s="918">
        <v>0</v>
      </c>
      <c r="L212" s="918">
        <v>0</v>
      </c>
      <c r="M212" s="918">
        <v>0</v>
      </c>
      <c r="N212" s="1202">
        <v>0</v>
      </c>
      <c r="O212" s="1203"/>
      <c r="P212" s="1192"/>
      <c r="Q212" s="1193"/>
      <c r="T212" s="806">
        <f>U204</f>
        <v>0.03</v>
      </c>
      <c r="U212" s="807">
        <v>0.16350000000000001</v>
      </c>
      <c r="V212" s="796">
        <f>IF(U1&gt;3,1,0)</f>
        <v>1</v>
      </c>
      <c r="W212" s="752" t="str">
        <f t="shared" ref="W212:W217" si="6">IF(V212=1,"Yes","No")</f>
        <v>Yes</v>
      </c>
      <c r="X212" s="752"/>
      <c r="Y212" s="752"/>
      <c r="Z212" s="752"/>
      <c r="AA212" s="752"/>
      <c r="AB212" s="752"/>
      <c r="AC212" s="789"/>
    </row>
    <row r="213" spans="1:29" s="737" customFormat="1" ht="10.9" customHeight="1" x14ac:dyDescent="0.2">
      <c r="A213" s="805" t="s">
        <v>425</v>
      </c>
      <c r="B213" s="1204" t="str">
        <f>B11</f>
        <v xml:space="preserve"> </v>
      </c>
      <c r="C213" s="1204"/>
      <c r="D213" s="1204"/>
      <c r="E213" s="1204"/>
      <c r="F213" s="1204"/>
      <c r="G213" s="1204"/>
      <c r="H213" s="1204"/>
      <c r="I213" s="1204"/>
      <c r="J213" s="1205"/>
      <c r="K213" s="918">
        <v>0</v>
      </c>
      <c r="L213" s="918">
        <v>0</v>
      </c>
      <c r="M213" s="918">
        <v>0</v>
      </c>
      <c r="N213" s="1202">
        <v>0</v>
      </c>
      <c r="O213" s="1203"/>
      <c r="P213" s="1192"/>
      <c r="Q213" s="1193"/>
      <c r="T213" s="806">
        <f>U204</f>
        <v>0.03</v>
      </c>
      <c r="U213" s="807">
        <v>0.16350000000000001</v>
      </c>
      <c r="V213" s="796">
        <f>V212</f>
        <v>1</v>
      </c>
      <c r="W213" s="752" t="str">
        <f t="shared" si="6"/>
        <v>Yes</v>
      </c>
      <c r="X213" s="752"/>
      <c r="Y213" s="752"/>
      <c r="Z213" s="752"/>
      <c r="AA213" s="752"/>
      <c r="AB213" s="752"/>
      <c r="AC213" s="789"/>
    </row>
    <row r="214" spans="1:29" s="737" customFormat="1" ht="10.9" customHeight="1" x14ac:dyDescent="0.2">
      <c r="A214" s="805" t="s">
        <v>426</v>
      </c>
      <c r="B214" s="1204" t="str">
        <f>B12</f>
        <v xml:space="preserve"> </v>
      </c>
      <c r="C214" s="1204"/>
      <c r="D214" s="1204"/>
      <c r="E214" s="1204"/>
      <c r="F214" s="1204"/>
      <c r="G214" s="1204"/>
      <c r="H214" s="1204"/>
      <c r="I214" s="1204"/>
      <c r="J214" s="1205"/>
      <c r="K214" s="918">
        <v>0</v>
      </c>
      <c r="L214" s="918">
        <v>0</v>
      </c>
      <c r="M214" s="918">
        <v>0</v>
      </c>
      <c r="N214" s="1202">
        <v>0</v>
      </c>
      <c r="O214" s="1203"/>
      <c r="P214" s="1192"/>
      <c r="Q214" s="1193"/>
      <c r="T214" s="806">
        <f>U204</f>
        <v>0.03</v>
      </c>
      <c r="U214" s="807">
        <v>0.16350000000000001</v>
      </c>
      <c r="V214" s="796">
        <f>V213</f>
        <v>1</v>
      </c>
      <c r="W214" s="752" t="str">
        <f t="shared" si="6"/>
        <v>Yes</v>
      </c>
      <c r="X214" s="752"/>
      <c r="Y214" s="752"/>
      <c r="Z214" s="752"/>
      <c r="AA214" s="752"/>
      <c r="AB214" s="752"/>
      <c r="AC214" s="789"/>
    </row>
    <row r="215" spans="1:29" s="737" customFormat="1" ht="10.9" customHeight="1" x14ac:dyDescent="0.2">
      <c r="A215" s="805" t="s">
        <v>427</v>
      </c>
      <c r="B215" s="1204" t="str">
        <f>B13</f>
        <v xml:space="preserve"> </v>
      </c>
      <c r="C215" s="1204"/>
      <c r="D215" s="1204"/>
      <c r="E215" s="1204"/>
      <c r="F215" s="1204"/>
      <c r="G215" s="1204"/>
      <c r="H215" s="1204"/>
      <c r="I215" s="1204"/>
      <c r="J215" s="1205"/>
      <c r="K215" s="918">
        <v>0</v>
      </c>
      <c r="L215" s="918">
        <v>0</v>
      </c>
      <c r="M215" s="918">
        <v>0</v>
      </c>
      <c r="N215" s="1202">
        <v>0</v>
      </c>
      <c r="O215" s="1203"/>
      <c r="P215" s="1192"/>
      <c r="Q215" s="1193"/>
      <c r="T215" s="806">
        <f>U204</f>
        <v>0.03</v>
      </c>
      <c r="U215" s="807">
        <v>0.16350000000000001</v>
      </c>
      <c r="V215" s="796">
        <f>V214</f>
        <v>1</v>
      </c>
      <c r="W215" s="752" t="str">
        <f t="shared" si="6"/>
        <v>Yes</v>
      </c>
      <c r="X215" s="752"/>
      <c r="Y215" s="752"/>
      <c r="Z215" s="752"/>
      <c r="AA215" s="752"/>
      <c r="AB215" s="752"/>
      <c r="AC215" s="789"/>
    </row>
    <row r="216" spans="1:29" s="737" customFormat="1" ht="10.9" customHeight="1" x14ac:dyDescent="0.2">
      <c r="A216" s="805" t="s">
        <v>428</v>
      </c>
      <c r="B216" s="1204" t="str">
        <f>B14</f>
        <v xml:space="preserve"> </v>
      </c>
      <c r="C216" s="1204"/>
      <c r="D216" s="1204"/>
      <c r="E216" s="1204"/>
      <c r="F216" s="1204"/>
      <c r="G216" s="1204"/>
      <c r="H216" s="1204"/>
      <c r="I216" s="1204"/>
      <c r="J216" s="1205"/>
      <c r="K216" s="918">
        <v>0</v>
      </c>
      <c r="L216" s="918">
        <v>0</v>
      </c>
      <c r="M216" s="918">
        <v>0</v>
      </c>
      <c r="N216" s="1202">
        <v>0</v>
      </c>
      <c r="O216" s="1203"/>
      <c r="P216" s="1192"/>
      <c r="Q216" s="1193"/>
      <c r="T216" s="806">
        <f>U204</f>
        <v>0.03</v>
      </c>
      <c r="U216" s="807">
        <v>0.16350000000000001</v>
      </c>
      <c r="V216" s="796">
        <f>V215</f>
        <v>1</v>
      </c>
      <c r="W216" s="752" t="str">
        <f t="shared" si="6"/>
        <v>Yes</v>
      </c>
      <c r="X216" s="752"/>
      <c r="Y216" s="752"/>
      <c r="Z216" s="752"/>
      <c r="AA216" s="752"/>
      <c r="AB216" s="752"/>
      <c r="AC216" s="789"/>
    </row>
    <row r="217" spans="1:29" s="737" customFormat="1" ht="11.45" customHeight="1" x14ac:dyDescent="0.2">
      <c r="A217" s="727" t="s">
        <v>429</v>
      </c>
      <c r="B217" s="750">
        <v>0</v>
      </c>
      <c r="C217" s="729" t="s">
        <v>430</v>
      </c>
      <c r="D217" s="729"/>
      <c r="E217" s="729"/>
      <c r="F217" s="729"/>
      <c r="G217" s="729"/>
      <c r="H217" s="729"/>
      <c r="I217" s="729"/>
      <c r="J217" s="729"/>
      <c r="K217" s="878">
        <v>0</v>
      </c>
      <c r="L217" s="878">
        <v>0</v>
      </c>
      <c r="M217" s="878">
        <v>0</v>
      </c>
      <c r="N217" s="1202">
        <v>0</v>
      </c>
      <c r="O217" s="1203"/>
      <c r="P217" s="1192"/>
      <c r="Q217" s="1193"/>
      <c r="T217" s="806">
        <f>U204</f>
        <v>0.03</v>
      </c>
      <c r="U217" s="807">
        <v>0.16350000000000001</v>
      </c>
      <c r="V217" s="796">
        <f>V216</f>
        <v>1</v>
      </c>
      <c r="W217" s="752" t="str">
        <f t="shared" si="6"/>
        <v>Yes</v>
      </c>
      <c r="X217" s="752"/>
      <c r="Y217" s="752"/>
      <c r="Z217" s="752"/>
      <c r="AA217" s="752"/>
      <c r="AB217" s="752"/>
      <c r="AC217" s="789"/>
    </row>
    <row r="218" spans="1:29" s="737" customFormat="1" ht="10.9" customHeight="1" x14ac:dyDescent="0.2">
      <c r="A218" s="727" t="s">
        <v>431</v>
      </c>
      <c r="B218" s="750">
        <v>0</v>
      </c>
      <c r="C218" s="729" t="s">
        <v>432</v>
      </c>
      <c r="D218" s="729"/>
      <c r="E218" s="729"/>
      <c r="F218" s="729"/>
      <c r="G218" s="729"/>
      <c r="H218" s="729"/>
      <c r="I218" s="729"/>
      <c r="J218" s="729"/>
      <c r="K218" s="879">
        <f>SUM(K212:K217)</f>
        <v>0</v>
      </c>
      <c r="L218" s="879">
        <f>SUM(L212:L217)</f>
        <v>0</v>
      </c>
      <c r="M218" s="879">
        <f>SUM(M212:M217)</f>
        <v>0</v>
      </c>
      <c r="N218" s="1190">
        <f>SUM(N212:O217)</f>
        <v>0</v>
      </c>
      <c r="O218" s="1191"/>
      <c r="P218" s="1192"/>
      <c r="Q218" s="1193"/>
      <c r="T218" s="806"/>
      <c r="U218" s="807"/>
      <c r="V218" s="796"/>
      <c r="W218" s="752"/>
      <c r="X218" s="752"/>
      <c r="Y218" s="752"/>
      <c r="Z218" s="752"/>
      <c r="AA218" s="752"/>
      <c r="AB218" s="752"/>
      <c r="AC218" s="789"/>
    </row>
    <row r="219" spans="1:29" s="737" customFormat="1" ht="10.9" customHeight="1" x14ac:dyDescent="0.2">
      <c r="A219" s="727" t="s">
        <v>433</v>
      </c>
      <c r="B219" s="762"/>
      <c r="C219" s="729"/>
      <c r="D219" s="729"/>
      <c r="E219" s="729"/>
      <c r="F219" s="729"/>
      <c r="G219" s="729"/>
      <c r="H219" s="729"/>
      <c r="I219" s="729"/>
      <c r="J219" s="729"/>
      <c r="K219" s="870"/>
      <c r="L219" s="870"/>
      <c r="M219" s="870"/>
      <c r="N219" s="1211"/>
      <c r="O219" s="1212"/>
      <c r="P219" s="1211"/>
      <c r="Q219" s="1212"/>
      <c r="T219" s="806"/>
      <c r="U219" s="807"/>
      <c r="V219" s="796"/>
      <c r="W219" s="752"/>
      <c r="X219" s="752"/>
      <c r="Y219" s="752"/>
      <c r="Z219" s="752"/>
      <c r="AA219" s="752"/>
      <c r="AB219" s="752"/>
      <c r="AC219" s="789"/>
    </row>
    <row r="220" spans="1:29" s="737" customFormat="1" ht="10.9" customHeight="1" x14ac:dyDescent="0.2">
      <c r="A220" s="727" t="s">
        <v>434</v>
      </c>
      <c r="B220" s="750">
        <v>0</v>
      </c>
      <c r="C220" s="728" t="s">
        <v>435</v>
      </c>
      <c r="D220" s="728"/>
      <c r="E220" s="728"/>
      <c r="F220" s="728"/>
      <c r="G220" s="729"/>
      <c r="H220" s="729"/>
      <c r="I220" s="729"/>
      <c r="J220" s="729"/>
      <c r="K220" s="878">
        <v>0</v>
      </c>
      <c r="L220" s="878">
        <v>0</v>
      </c>
      <c r="M220" s="878">
        <v>0</v>
      </c>
      <c r="N220" s="1202">
        <v>0</v>
      </c>
      <c r="O220" s="1203"/>
      <c r="P220" s="1192"/>
      <c r="Q220" s="1193"/>
      <c r="T220" s="806">
        <f>U204</f>
        <v>0.03</v>
      </c>
      <c r="U220" s="807">
        <f>U206</f>
        <v>0.38</v>
      </c>
      <c r="V220" s="796">
        <f>V217</f>
        <v>1</v>
      </c>
      <c r="W220" s="752" t="str">
        <f t="shared" ref="W220:W225" si="7">IF(V220=1,"Yes","No")</f>
        <v>Yes</v>
      </c>
      <c r="X220" s="752"/>
      <c r="Y220" s="752"/>
      <c r="Z220" s="752"/>
      <c r="AA220" s="752"/>
      <c r="AB220" s="752"/>
      <c r="AC220" s="789"/>
    </row>
    <row r="221" spans="1:29" s="737" customFormat="1" ht="10.9" customHeight="1" x14ac:dyDescent="0.2">
      <c r="A221" s="727" t="s">
        <v>436</v>
      </c>
      <c r="B221" s="750">
        <v>0</v>
      </c>
      <c r="C221" s="728" t="s">
        <v>437</v>
      </c>
      <c r="D221" s="728"/>
      <c r="E221" s="728"/>
      <c r="F221" s="728"/>
      <c r="G221" s="729"/>
      <c r="H221" s="729"/>
      <c r="I221" s="729"/>
      <c r="J221" s="729"/>
      <c r="K221" s="878">
        <v>0</v>
      </c>
      <c r="L221" s="878">
        <v>0</v>
      </c>
      <c r="M221" s="878">
        <v>0</v>
      </c>
      <c r="N221" s="1202">
        <v>0</v>
      </c>
      <c r="O221" s="1203"/>
      <c r="P221" s="1192"/>
      <c r="Q221" s="1193"/>
      <c r="T221" s="806">
        <f>U204</f>
        <v>0.03</v>
      </c>
      <c r="U221" s="807">
        <f>U206</f>
        <v>0.38</v>
      </c>
      <c r="V221" s="796">
        <f>V220</f>
        <v>1</v>
      </c>
      <c r="W221" s="752" t="str">
        <f t="shared" si="7"/>
        <v>Yes</v>
      </c>
      <c r="X221" s="752"/>
      <c r="Y221" s="752"/>
      <c r="Z221" s="752"/>
      <c r="AA221" s="752"/>
      <c r="AB221" s="752"/>
      <c r="AC221" s="789"/>
    </row>
    <row r="222" spans="1:29" s="737" customFormat="1" ht="10.9" customHeight="1" x14ac:dyDescent="0.2">
      <c r="A222" s="727" t="s">
        <v>438</v>
      </c>
      <c r="B222" s="750">
        <v>0</v>
      </c>
      <c r="C222" s="728" t="s">
        <v>439</v>
      </c>
      <c r="D222" s="728"/>
      <c r="E222" s="728"/>
      <c r="F222" s="728"/>
      <c r="G222" s="729"/>
      <c r="H222" s="729"/>
      <c r="I222" s="729"/>
      <c r="J222" s="729"/>
      <c r="K222" s="765"/>
      <c r="L222" s="765"/>
      <c r="M222" s="765"/>
      <c r="N222" s="1187">
        <f>+'Bdgt Yr 4'!I42+'Bdgt Yr 4'!I43+'Bdgt Yr 4'!I47+'Bdgt Yr 4'!I48+'Bdgt Yr 4'!J47+'Bdgt Yr 4'!J48</f>
        <v>0</v>
      </c>
      <c r="O222" s="1188"/>
      <c r="P222" s="1192"/>
      <c r="Q222" s="1193"/>
      <c r="T222" s="806">
        <f>U204</f>
        <v>0.03</v>
      </c>
      <c r="U222" s="807">
        <f>U208</f>
        <v>1.7000000000000001E-2</v>
      </c>
      <c r="V222" s="796">
        <f>V221</f>
        <v>1</v>
      </c>
      <c r="W222" s="752" t="str">
        <f t="shared" si="7"/>
        <v>Yes</v>
      </c>
      <c r="X222" s="752"/>
      <c r="Y222" s="752"/>
      <c r="Z222" s="752"/>
      <c r="AA222" s="752"/>
      <c r="AB222" s="752"/>
      <c r="AC222" s="789"/>
    </row>
    <row r="223" spans="1:29" s="737" customFormat="1" ht="10.9" customHeight="1" x14ac:dyDescent="0.2">
      <c r="A223" s="727" t="s">
        <v>440</v>
      </c>
      <c r="B223" s="750">
        <v>0</v>
      </c>
      <c r="C223" s="728" t="s">
        <v>441</v>
      </c>
      <c r="D223" s="728"/>
      <c r="E223" s="728"/>
      <c r="F223" s="728"/>
      <c r="G223" s="729"/>
      <c r="H223" s="729"/>
      <c r="I223" s="729"/>
      <c r="J223" s="729"/>
      <c r="K223" s="765"/>
      <c r="L223" s="765"/>
      <c r="M223" s="765"/>
      <c r="N223" s="1187">
        <f>+'Bdgt Yr 4'!K44+'Bdgt Yr 4'!K45</f>
        <v>0</v>
      </c>
      <c r="O223" s="1188"/>
      <c r="P223" s="1192"/>
      <c r="Q223" s="1193"/>
      <c r="T223" s="806">
        <f>U204</f>
        <v>0.03</v>
      </c>
      <c r="U223" s="807">
        <f>U208</f>
        <v>1.7000000000000001E-2</v>
      </c>
      <c r="V223" s="796">
        <f>V222</f>
        <v>1</v>
      </c>
      <c r="W223" s="752" t="str">
        <f t="shared" si="7"/>
        <v>Yes</v>
      </c>
      <c r="X223" s="752"/>
      <c r="Y223" s="752"/>
      <c r="Z223" s="752"/>
      <c r="AA223" s="752"/>
      <c r="AB223" s="752"/>
      <c r="AC223" s="789"/>
    </row>
    <row r="224" spans="1:29" s="737" customFormat="1" ht="10.9" customHeight="1" x14ac:dyDescent="0.2">
      <c r="A224" s="727" t="s">
        <v>442</v>
      </c>
      <c r="B224" s="750">
        <v>0</v>
      </c>
      <c r="C224" s="728" t="s">
        <v>443</v>
      </c>
      <c r="D224" s="736"/>
      <c r="E224" s="736"/>
      <c r="F224" s="736"/>
      <c r="H224" s="775"/>
      <c r="I224" s="729"/>
      <c r="J224" s="729"/>
      <c r="K224" s="765"/>
      <c r="L224" s="765"/>
      <c r="M224" s="765"/>
      <c r="N224" s="1209">
        <v>0</v>
      </c>
      <c r="O224" s="1210"/>
      <c r="P224" s="1192"/>
      <c r="Q224" s="1193"/>
      <c r="T224" s="806">
        <f>U204</f>
        <v>0.03</v>
      </c>
      <c r="U224" s="807">
        <f>U206</f>
        <v>0.38</v>
      </c>
      <c r="V224" s="796">
        <f>V223</f>
        <v>1</v>
      </c>
      <c r="W224" s="752" t="str">
        <f t="shared" si="7"/>
        <v>Yes</v>
      </c>
      <c r="X224" s="752"/>
      <c r="Y224" s="752"/>
      <c r="Z224" s="752"/>
      <c r="AA224" s="752"/>
      <c r="AB224" s="752"/>
      <c r="AC224" s="789"/>
    </row>
    <row r="225" spans="1:29" s="737" customFormat="1" ht="10.9" customHeight="1" x14ac:dyDescent="0.2">
      <c r="A225" s="773" t="s">
        <v>429</v>
      </c>
      <c r="B225" s="750">
        <v>0</v>
      </c>
      <c r="C225" s="774" t="s">
        <v>444</v>
      </c>
      <c r="D225" s="774"/>
      <c r="E225" s="774"/>
      <c r="F225" s="774"/>
      <c r="G225" s="775"/>
      <c r="H225" s="729"/>
      <c r="I225" s="729"/>
      <c r="J225" s="729"/>
      <c r="K225" s="765"/>
      <c r="L225" s="765"/>
      <c r="M225" s="765"/>
      <c r="N225" s="1209">
        <v>0</v>
      </c>
      <c r="O225" s="1210"/>
      <c r="P225" s="1192"/>
      <c r="Q225" s="1193"/>
      <c r="T225" s="806">
        <f>U204</f>
        <v>0.03</v>
      </c>
      <c r="U225" s="807">
        <f>U206</f>
        <v>0.38</v>
      </c>
      <c r="V225" s="796">
        <f>V224</f>
        <v>1</v>
      </c>
      <c r="W225" s="752" t="str">
        <f t="shared" si="7"/>
        <v>Yes</v>
      </c>
      <c r="X225" s="752"/>
      <c r="Y225" s="752"/>
      <c r="Z225" s="752"/>
      <c r="AA225" s="752"/>
      <c r="AB225" s="752"/>
      <c r="AC225" s="789"/>
    </row>
    <row r="226" spans="1:29" s="737" customFormat="1" ht="11.45" customHeight="1" x14ac:dyDescent="0.2">
      <c r="A226" s="727"/>
      <c r="B226" s="728" t="s">
        <v>445</v>
      </c>
      <c r="C226" s="729"/>
      <c r="D226" s="729"/>
      <c r="E226" s="729"/>
      <c r="F226" s="729"/>
      <c r="G226" s="729"/>
      <c r="H226" s="729"/>
      <c r="I226" s="729"/>
      <c r="J226" s="729"/>
      <c r="K226" s="734"/>
      <c r="L226" s="734"/>
      <c r="M226" s="734"/>
      <c r="N226" s="1190">
        <f>SUM(N218:O225)</f>
        <v>0</v>
      </c>
      <c r="O226" s="1191"/>
      <c r="P226" s="1192"/>
      <c r="Q226" s="1193"/>
      <c r="T226" s="793"/>
      <c r="U226" s="791"/>
      <c r="V226" s="808"/>
      <c r="W226" s="752"/>
      <c r="X226" s="752"/>
      <c r="Y226" s="752"/>
      <c r="Z226" s="752"/>
      <c r="AA226" s="752"/>
      <c r="AB226" s="752"/>
      <c r="AC226" s="789"/>
    </row>
    <row r="227" spans="1:29" s="737" customFormat="1" ht="10.9" customHeight="1" x14ac:dyDescent="0.2">
      <c r="A227" s="727" t="s">
        <v>446</v>
      </c>
      <c r="B227" s="728"/>
      <c r="C227" s="729"/>
      <c r="D227" s="729"/>
      <c r="E227" s="729"/>
      <c r="F227" s="729"/>
      <c r="G227" s="729"/>
      <c r="H227" s="729"/>
      <c r="I227" s="771"/>
      <c r="J227" s="729"/>
      <c r="K227" s="734"/>
      <c r="L227" s="734"/>
      <c r="M227" s="734"/>
      <c r="N227" s="1190">
        <f>ROUND('Bdgt Yr 4'!J52,0)</f>
        <v>0</v>
      </c>
      <c r="O227" s="1191"/>
      <c r="P227" s="1192"/>
      <c r="Q227" s="1193"/>
      <c r="T227" s="793"/>
      <c r="U227" s="791"/>
      <c r="V227" s="808"/>
      <c r="W227" s="752"/>
      <c r="X227" s="752"/>
      <c r="Y227" s="752"/>
      <c r="Z227" s="752"/>
      <c r="AA227" s="752"/>
      <c r="AB227" s="752"/>
      <c r="AC227" s="789"/>
    </row>
    <row r="228" spans="1:29" s="737" customFormat="1" ht="12" customHeight="1" x14ac:dyDescent="0.2">
      <c r="A228" s="727"/>
      <c r="B228" s="728" t="s">
        <v>447</v>
      </c>
      <c r="C228" s="729"/>
      <c r="D228" s="729"/>
      <c r="E228" s="729"/>
      <c r="F228" s="729"/>
      <c r="G228" s="729"/>
      <c r="H228" s="729"/>
      <c r="I228" s="729"/>
      <c r="J228" s="729"/>
      <c r="K228" s="734"/>
      <c r="L228" s="734"/>
      <c r="M228" s="734"/>
      <c r="N228" s="1279">
        <f>SUM(N226:O227)</f>
        <v>0</v>
      </c>
      <c r="O228" s="1280"/>
      <c r="P228" s="1192"/>
      <c r="Q228" s="1193"/>
      <c r="T228" s="793"/>
      <c r="U228" s="791"/>
      <c r="V228" s="808"/>
      <c r="W228" s="752"/>
      <c r="X228" s="752"/>
      <c r="Y228" s="752"/>
      <c r="Z228" s="752"/>
      <c r="AA228" s="752"/>
      <c r="AB228" s="752"/>
      <c r="AC228" s="789"/>
    </row>
    <row r="229" spans="1:29" s="737" customFormat="1" ht="10.9" customHeight="1" x14ac:dyDescent="0.2">
      <c r="A229" s="744" t="s">
        <v>448</v>
      </c>
      <c r="B229" s="745"/>
      <c r="C229" s="746"/>
      <c r="D229" s="746"/>
      <c r="E229" s="746"/>
      <c r="F229" s="746"/>
      <c r="G229" s="746"/>
      <c r="H229" s="746"/>
      <c r="I229" s="746"/>
      <c r="J229" s="746"/>
      <c r="K229" s="777"/>
      <c r="L229" s="777"/>
      <c r="M229" s="909"/>
      <c r="N229" s="861"/>
      <c r="O229" s="863"/>
      <c r="P229" s="861"/>
      <c r="Q229" s="863"/>
      <c r="T229" s="793"/>
      <c r="U229" s="791"/>
      <c r="V229" s="808"/>
      <c r="W229" s="752"/>
      <c r="X229" s="752"/>
      <c r="Y229" s="752"/>
      <c r="Z229" s="752"/>
      <c r="AA229" s="752"/>
      <c r="AB229" s="752"/>
      <c r="AC229" s="789"/>
    </row>
    <row r="230" spans="1:29" s="737" customFormat="1" ht="10.9" customHeight="1" x14ac:dyDescent="0.2">
      <c r="A230" s="838"/>
      <c r="B230" s="896" t="s">
        <v>33</v>
      </c>
      <c r="C230" s="1215">
        <v>0</v>
      </c>
      <c r="D230" s="1215"/>
      <c r="E230" s="1215"/>
      <c r="F230" s="1215"/>
      <c r="G230" s="1215"/>
      <c r="H230" s="1215"/>
      <c r="I230" s="1215"/>
      <c r="J230" s="1215"/>
      <c r="K230" s="1215"/>
      <c r="L230" s="1215"/>
      <c r="M230" s="1216"/>
      <c r="N230" s="864"/>
      <c r="O230" s="866"/>
      <c r="P230" s="864"/>
      <c r="Q230" s="866"/>
      <c r="T230" s="793"/>
      <c r="U230" s="791"/>
      <c r="V230" s="808"/>
      <c r="W230" s="752"/>
      <c r="X230" s="752"/>
      <c r="Y230" s="752"/>
      <c r="Z230" s="752"/>
      <c r="AA230" s="752"/>
      <c r="AB230" s="752"/>
      <c r="AC230" s="789"/>
    </row>
    <row r="231" spans="1:29" s="737" customFormat="1" ht="10.9" customHeight="1" x14ac:dyDescent="0.2">
      <c r="A231" s="838"/>
      <c r="B231" s="896" t="s">
        <v>33</v>
      </c>
      <c r="C231" s="1215">
        <v>0</v>
      </c>
      <c r="D231" s="1215"/>
      <c r="E231" s="1215"/>
      <c r="F231" s="1215"/>
      <c r="G231" s="1215"/>
      <c r="H231" s="1215"/>
      <c r="I231" s="1215"/>
      <c r="J231" s="1215"/>
      <c r="K231" s="1215"/>
      <c r="L231" s="1215"/>
      <c r="M231" s="1216"/>
      <c r="N231" s="864"/>
      <c r="O231" s="866"/>
      <c r="P231" s="864"/>
      <c r="Q231" s="866"/>
      <c r="T231" s="793"/>
      <c r="U231" s="791"/>
      <c r="V231" s="808"/>
      <c r="W231" s="752"/>
      <c r="X231" s="752"/>
      <c r="Y231" s="752"/>
      <c r="Z231" s="752"/>
      <c r="AA231" s="752"/>
      <c r="AB231" s="752"/>
      <c r="AC231" s="789"/>
    </row>
    <row r="232" spans="1:29" s="737" customFormat="1" ht="10.9" customHeight="1" x14ac:dyDescent="0.2">
      <c r="A232" s="838"/>
      <c r="B232" s="896" t="s">
        <v>33</v>
      </c>
      <c r="C232" s="1215">
        <v>0</v>
      </c>
      <c r="D232" s="1215"/>
      <c r="E232" s="1215"/>
      <c r="F232" s="1215"/>
      <c r="G232" s="1215"/>
      <c r="H232" s="1215"/>
      <c r="I232" s="1215"/>
      <c r="J232" s="1215"/>
      <c r="K232" s="1215"/>
      <c r="L232" s="1215"/>
      <c r="M232" s="1216"/>
      <c r="N232" s="864"/>
      <c r="O232" s="866"/>
      <c r="P232" s="864"/>
      <c r="Q232" s="866"/>
      <c r="T232" s="793"/>
      <c r="U232" s="791"/>
      <c r="V232" s="808"/>
      <c r="W232" s="752"/>
      <c r="X232" s="752"/>
      <c r="Y232" s="752"/>
      <c r="Z232" s="752"/>
      <c r="AA232" s="752"/>
      <c r="AB232" s="752"/>
      <c r="AC232" s="789"/>
    </row>
    <row r="233" spans="1:29" s="737" customFormat="1" ht="10.9" customHeight="1" x14ac:dyDescent="0.2">
      <c r="A233" s="910"/>
      <c r="B233" s="825"/>
      <c r="C233" s="1215">
        <v>0</v>
      </c>
      <c r="D233" s="1215"/>
      <c r="E233" s="1215"/>
      <c r="F233" s="1215"/>
      <c r="G233" s="1215"/>
      <c r="H233" s="1215"/>
      <c r="I233" s="1215"/>
      <c r="J233" s="1215"/>
      <c r="K233" s="1215"/>
      <c r="L233" s="1215"/>
      <c r="M233" s="1216"/>
      <c r="N233" s="867"/>
      <c r="O233" s="869"/>
      <c r="P233" s="867"/>
      <c r="Q233" s="869"/>
      <c r="T233" s="793"/>
      <c r="U233" s="791"/>
      <c r="V233" s="808"/>
      <c r="W233" s="752"/>
      <c r="X233" s="752"/>
      <c r="Y233" s="752"/>
      <c r="Z233" s="752"/>
      <c r="AA233" s="752"/>
      <c r="AB233" s="752"/>
      <c r="AC233" s="789"/>
    </row>
    <row r="234" spans="1:29" s="737" customFormat="1" ht="10.9" customHeight="1" x14ac:dyDescent="0.2">
      <c r="A234" s="727"/>
      <c r="B234" s="728" t="s">
        <v>449</v>
      </c>
      <c r="C234" s="729"/>
      <c r="D234" s="729"/>
      <c r="E234" s="729"/>
      <c r="F234" s="729"/>
      <c r="G234" s="729"/>
      <c r="H234" s="729"/>
      <c r="I234" s="729"/>
      <c r="J234" s="729"/>
      <c r="K234" s="911"/>
      <c r="L234" s="911"/>
      <c r="M234" s="912"/>
      <c r="N234" s="1187">
        <f>'Bdgt Yr 4'!K54</f>
        <v>0</v>
      </c>
      <c r="O234" s="1188"/>
      <c r="P234" s="1192"/>
      <c r="Q234" s="1193"/>
      <c r="T234" s="793"/>
      <c r="U234" s="791"/>
      <c r="V234" s="808">
        <f>V225</f>
        <v>1</v>
      </c>
      <c r="W234" s="752" t="str">
        <f>IF(V234=1,"Yes","No")</f>
        <v>Yes</v>
      </c>
      <c r="X234" s="752"/>
      <c r="Y234" s="752"/>
      <c r="Z234" s="752"/>
      <c r="AA234" s="752"/>
      <c r="AB234" s="752"/>
      <c r="AC234" s="789"/>
    </row>
    <row r="235" spans="1:29" s="737" customFormat="1" ht="10.9" customHeight="1" x14ac:dyDescent="0.2">
      <c r="A235" s="773" t="s">
        <v>450</v>
      </c>
      <c r="B235" s="774"/>
      <c r="C235" s="775"/>
      <c r="D235" s="775" t="s">
        <v>451</v>
      </c>
      <c r="E235" s="775"/>
      <c r="F235" s="775"/>
      <c r="G235" s="775"/>
      <c r="H235" s="775"/>
      <c r="I235" s="775"/>
      <c r="J235" s="775"/>
      <c r="K235" s="776"/>
      <c r="L235" s="776"/>
      <c r="M235" s="776"/>
      <c r="N235" s="1187">
        <f>'Bdgt Yr 4'!K57</f>
        <v>0</v>
      </c>
      <c r="O235" s="1188"/>
      <c r="P235" s="1192"/>
      <c r="Q235" s="1193"/>
      <c r="T235" s="793">
        <f>U204</f>
        <v>0.03</v>
      </c>
      <c r="U235" s="791" t="s">
        <v>482</v>
      </c>
      <c r="V235" s="808">
        <f>V234</f>
        <v>1</v>
      </c>
      <c r="W235" s="752" t="str">
        <f>IF(V235=1,"Yes","No")</f>
        <v>Yes</v>
      </c>
      <c r="X235" s="752"/>
      <c r="Y235" s="752"/>
      <c r="Z235" s="752"/>
      <c r="AA235" s="752"/>
      <c r="AB235" s="752"/>
      <c r="AC235" s="789"/>
    </row>
    <row r="236" spans="1:29" s="737" customFormat="1" ht="10.9" customHeight="1" x14ac:dyDescent="0.2">
      <c r="A236" s="744"/>
      <c r="B236" s="745"/>
      <c r="C236" s="746"/>
      <c r="D236" s="729" t="s">
        <v>452</v>
      </c>
      <c r="E236" s="729"/>
      <c r="F236" s="729"/>
      <c r="G236" s="729"/>
      <c r="H236" s="729"/>
      <c r="I236" s="729"/>
      <c r="J236" s="729"/>
      <c r="K236" s="734"/>
      <c r="L236" s="734"/>
      <c r="M236" s="734"/>
      <c r="N236" s="1187">
        <f>'Bdgt Yr 4'!K58</f>
        <v>0</v>
      </c>
      <c r="O236" s="1188"/>
      <c r="P236" s="1192"/>
      <c r="Q236" s="1193"/>
      <c r="T236" s="793">
        <f>U204</f>
        <v>0.03</v>
      </c>
      <c r="U236" s="791" t="s">
        <v>482</v>
      </c>
      <c r="V236" s="808">
        <f>V234</f>
        <v>1</v>
      </c>
      <c r="W236" s="752" t="str">
        <f>IF(V236=1,"Yes","No")</f>
        <v>Yes</v>
      </c>
      <c r="X236" s="752"/>
      <c r="Y236" s="752"/>
      <c r="Z236" s="752"/>
      <c r="AA236" s="752"/>
      <c r="AB236" s="752"/>
      <c r="AC236" s="789"/>
    </row>
    <row r="237" spans="1:29" s="737" customFormat="1" ht="10.9" customHeight="1" x14ac:dyDescent="0.2">
      <c r="A237" s="735"/>
      <c r="B237" s="812"/>
      <c r="C237" s="789"/>
      <c r="D237" s="789"/>
      <c r="E237" s="789"/>
      <c r="F237" s="789"/>
      <c r="G237" s="789"/>
      <c r="H237" s="789"/>
      <c r="I237" s="789"/>
      <c r="J237" s="789"/>
      <c r="K237" s="741"/>
      <c r="L237" s="741"/>
      <c r="M237" s="741"/>
      <c r="N237" s="864"/>
      <c r="O237" s="866"/>
      <c r="P237" s="864"/>
      <c r="Q237" s="866"/>
      <c r="T237" s="793"/>
      <c r="U237" s="791"/>
      <c r="V237" s="808"/>
      <c r="W237" s="752"/>
      <c r="X237" s="752"/>
      <c r="Y237" s="752"/>
      <c r="Z237" s="752"/>
      <c r="AA237" s="752"/>
      <c r="AB237" s="752"/>
      <c r="AC237" s="789"/>
    </row>
    <row r="238" spans="1:29" s="737" customFormat="1" ht="10.9" customHeight="1" x14ac:dyDescent="0.2">
      <c r="A238" s="735"/>
      <c r="B238" s="736"/>
      <c r="K238" s="738"/>
      <c r="L238" s="738"/>
      <c r="M238" s="738"/>
      <c r="N238" s="864"/>
      <c r="O238" s="866"/>
      <c r="P238" s="864"/>
      <c r="Q238" s="866"/>
      <c r="T238" s="793"/>
      <c r="U238" s="791"/>
      <c r="V238" s="808"/>
      <c r="W238" s="752"/>
      <c r="X238" s="752"/>
      <c r="Y238" s="752"/>
      <c r="Z238" s="752"/>
      <c r="AA238" s="752"/>
      <c r="AB238" s="752"/>
      <c r="AC238" s="789"/>
    </row>
    <row r="239" spans="1:29" s="737" customFormat="1" ht="11.65" customHeight="1" x14ac:dyDescent="0.2">
      <c r="A239" s="744" t="s">
        <v>453</v>
      </c>
      <c r="B239" s="745"/>
      <c r="C239" s="746"/>
      <c r="D239" s="746"/>
      <c r="E239" s="746"/>
      <c r="F239" s="746"/>
      <c r="G239" s="746"/>
      <c r="H239" s="746"/>
      <c r="I239" s="746"/>
      <c r="J239" s="746"/>
      <c r="K239" s="777"/>
      <c r="L239" s="777"/>
      <c r="M239" s="777"/>
      <c r="N239" s="864"/>
      <c r="O239" s="866"/>
      <c r="P239" s="864"/>
      <c r="Q239" s="866"/>
      <c r="T239" s="793"/>
      <c r="U239" s="791"/>
      <c r="V239" s="808"/>
      <c r="W239" s="752"/>
      <c r="X239" s="752"/>
      <c r="Y239" s="752"/>
      <c r="Z239" s="752"/>
      <c r="AA239" s="752"/>
      <c r="AB239" s="752"/>
      <c r="AC239" s="789"/>
    </row>
    <row r="240" spans="1:29" s="737" customFormat="1" ht="10.9" customHeight="1" x14ac:dyDescent="0.2">
      <c r="A240" s="735"/>
      <c r="B240" s="767" t="s">
        <v>454</v>
      </c>
      <c r="C240" s="767"/>
      <c r="D240" s="842" t="s">
        <v>455</v>
      </c>
      <c r="E240" s="1281">
        <f>'Bdgt Yr 4'!K61</f>
        <v>0</v>
      </c>
      <c r="F240" s="1281"/>
      <c r="G240" s="1281"/>
      <c r="H240" s="1281"/>
      <c r="J240" s="772"/>
      <c r="K240" s="772"/>
      <c r="N240" s="864"/>
      <c r="O240" s="866"/>
      <c r="P240" s="864"/>
      <c r="Q240" s="866"/>
      <c r="T240" s="793"/>
      <c r="U240" s="791"/>
      <c r="V240" s="808"/>
      <c r="W240" s="752"/>
      <c r="X240" s="752"/>
      <c r="Y240" s="752"/>
      <c r="Z240" s="752"/>
      <c r="AA240" s="752"/>
      <c r="AB240" s="752"/>
      <c r="AC240" s="789"/>
    </row>
    <row r="241" spans="1:29" s="737" customFormat="1" ht="13.15" customHeight="1" x14ac:dyDescent="0.2">
      <c r="A241" s="735"/>
      <c r="B241" s="767" t="s">
        <v>456</v>
      </c>
      <c r="C241" s="767"/>
      <c r="D241" s="767"/>
      <c r="E241" s="1273">
        <f>'Bdgt Yr 4'!K62</f>
        <v>0</v>
      </c>
      <c r="F241" s="1273"/>
      <c r="G241" s="1273"/>
      <c r="H241" s="1273"/>
      <c r="J241" s="772"/>
      <c r="K241" s="772"/>
      <c r="N241" s="864"/>
      <c r="O241" s="866"/>
      <c r="P241" s="864"/>
      <c r="Q241" s="866"/>
      <c r="T241" s="793"/>
      <c r="U241" s="791"/>
      <c r="V241" s="808"/>
      <c r="W241" s="752"/>
      <c r="X241" s="752"/>
      <c r="Y241" s="752"/>
      <c r="Z241" s="752"/>
      <c r="AA241" s="752"/>
      <c r="AB241" s="752"/>
      <c r="AC241" s="789"/>
    </row>
    <row r="242" spans="1:29" s="737" customFormat="1" ht="11.65" customHeight="1" x14ac:dyDescent="0.2">
      <c r="A242" s="735"/>
      <c r="B242" s="767" t="s">
        <v>457</v>
      </c>
      <c r="C242" s="767"/>
      <c r="D242" s="767"/>
      <c r="E242" s="1273">
        <f>'Bdgt Yr 4'!K63</f>
        <v>0</v>
      </c>
      <c r="F242" s="1273"/>
      <c r="G242" s="1273"/>
      <c r="H242" s="1273"/>
      <c r="J242" s="772"/>
      <c r="K242" s="772"/>
      <c r="N242" s="864"/>
      <c r="O242" s="866"/>
      <c r="P242" s="864"/>
      <c r="Q242" s="866"/>
      <c r="T242" s="793"/>
      <c r="U242" s="791"/>
      <c r="V242" s="808"/>
      <c r="W242" s="752"/>
      <c r="X242" s="752"/>
      <c r="Y242" s="752"/>
      <c r="Z242" s="752"/>
      <c r="AA242" s="752"/>
      <c r="AB242" s="752"/>
      <c r="AC242" s="789"/>
    </row>
    <row r="243" spans="1:29" s="737" customFormat="1" ht="10.9" customHeight="1" x14ac:dyDescent="0.2">
      <c r="A243" s="735"/>
      <c r="B243" s="825" t="s">
        <v>458</v>
      </c>
      <c r="C243" s="825"/>
      <c r="D243" s="767"/>
      <c r="E243" s="1273">
        <f>'Bdgt Yr 4'!K64</f>
        <v>0</v>
      </c>
      <c r="F243" s="1273"/>
      <c r="G243" s="1273"/>
      <c r="H243" s="1273"/>
      <c r="J243" s="816"/>
      <c r="K243" s="816"/>
      <c r="N243" s="864"/>
      <c r="O243" s="866"/>
      <c r="P243" s="864"/>
      <c r="Q243" s="866"/>
      <c r="T243" s="793"/>
      <c r="U243" s="791"/>
      <c r="V243" s="808"/>
      <c r="W243" s="752"/>
      <c r="X243" s="752"/>
      <c r="Y243" s="752"/>
      <c r="Z243" s="752"/>
      <c r="AA243" s="752"/>
      <c r="AB243" s="752"/>
      <c r="AC243" s="789"/>
    </row>
    <row r="244" spans="1:29" s="737" customFormat="1" ht="4.9000000000000004" customHeight="1" x14ac:dyDescent="0.2">
      <c r="A244" s="735"/>
      <c r="B244" s="757"/>
      <c r="C244" s="757"/>
      <c r="D244" s="767"/>
      <c r="E244" s="767"/>
      <c r="F244" s="767"/>
      <c r="G244" s="900"/>
      <c r="H244" s="900"/>
      <c r="J244" s="749"/>
      <c r="K244" s="749"/>
      <c r="N244" s="867"/>
      <c r="O244" s="869"/>
      <c r="P244" s="867"/>
      <c r="Q244" s="869"/>
      <c r="T244" s="793"/>
      <c r="U244" s="791"/>
      <c r="V244" s="808"/>
      <c r="W244" s="752"/>
      <c r="X244" s="752"/>
      <c r="Y244" s="752"/>
      <c r="Z244" s="752"/>
      <c r="AA244" s="752"/>
      <c r="AB244" s="752"/>
      <c r="AC244" s="789"/>
    </row>
    <row r="245" spans="1:29" s="737" customFormat="1" ht="11.45" customHeight="1" x14ac:dyDescent="0.2">
      <c r="A245" s="727" t="s">
        <v>33</v>
      </c>
      <c r="B245" s="1242" t="s">
        <v>655</v>
      </c>
      <c r="C245" s="1242"/>
      <c r="D245" s="1242"/>
      <c r="E245" s="1242"/>
      <c r="F245" s="1242"/>
      <c r="G245" s="1242"/>
      <c r="H245" s="882">
        <v>0</v>
      </c>
      <c r="I245" s="774" t="s">
        <v>639</v>
      </c>
      <c r="J245" s="775" t="s">
        <v>459</v>
      </c>
      <c r="K245" s="731"/>
      <c r="L245" s="731"/>
      <c r="M245" s="731"/>
      <c r="N245" s="1190">
        <f>SUM(E240:H243)*V245</f>
        <v>0</v>
      </c>
      <c r="O245" s="1191"/>
      <c r="P245" s="1192"/>
      <c r="Q245" s="1193"/>
      <c r="T245" s="793"/>
      <c r="U245" s="791"/>
      <c r="V245" s="808">
        <f>V236</f>
        <v>1</v>
      </c>
      <c r="W245" s="752" t="str">
        <f>IF(V245=1,"Yes","No")</f>
        <v>Yes</v>
      </c>
      <c r="X245" s="752"/>
      <c r="Y245" s="752"/>
      <c r="Z245" s="752"/>
      <c r="AA245" s="752"/>
      <c r="AB245" s="752"/>
      <c r="AC245" s="789"/>
    </row>
    <row r="246" spans="1:29" s="737" customFormat="1" ht="10.9" customHeight="1" x14ac:dyDescent="0.2">
      <c r="A246" s="727" t="s">
        <v>460</v>
      </c>
      <c r="B246" s="728"/>
      <c r="C246" s="729"/>
      <c r="D246" s="729"/>
      <c r="E246" s="729"/>
      <c r="F246" s="729"/>
      <c r="G246" s="729"/>
      <c r="H246" s="729"/>
      <c r="I246" s="729"/>
      <c r="J246" s="729"/>
      <c r="K246" s="734"/>
      <c r="L246" s="734"/>
      <c r="M246" s="734"/>
      <c r="N246" s="1211"/>
      <c r="O246" s="1212"/>
      <c r="P246" s="1211"/>
      <c r="Q246" s="1212"/>
      <c r="T246" s="793"/>
      <c r="U246" s="791"/>
      <c r="V246" s="808"/>
      <c r="W246" s="752"/>
      <c r="X246" s="752"/>
      <c r="Y246" s="752"/>
      <c r="Z246" s="752"/>
      <c r="AA246" s="752"/>
      <c r="AB246" s="752"/>
      <c r="AC246" s="789"/>
    </row>
    <row r="247" spans="1:29" s="737" customFormat="1" ht="10.9" customHeight="1" x14ac:dyDescent="0.2">
      <c r="A247" s="727"/>
      <c r="B247" s="729" t="s">
        <v>461</v>
      </c>
      <c r="C247" s="729"/>
      <c r="D247" s="729"/>
      <c r="E247" s="729"/>
      <c r="F247" s="729"/>
      <c r="G247" s="729"/>
      <c r="H247" s="729"/>
      <c r="I247" s="729"/>
      <c r="J247" s="729"/>
      <c r="K247" s="734"/>
      <c r="L247" s="734"/>
      <c r="M247" s="734"/>
      <c r="N247" s="1187">
        <f>'Bdgt Yr 4'!K67</f>
        <v>0</v>
      </c>
      <c r="O247" s="1188"/>
      <c r="P247" s="1192"/>
      <c r="Q247" s="1193"/>
      <c r="T247" s="793">
        <f>U204</f>
        <v>0.03</v>
      </c>
      <c r="U247" s="791" t="s">
        <v>482</v>
      </c>
      <c r="V247" s="808">
        <f>V245</f>
        <v>1</v>
      </c>
      <c r="W247" s="752" t="str">
        <f t="shared" ref="W247:W252" si="8">IF(V247=1,"Yes","No")</f>
        <v>Yes</v>
      </c>
      <c r="X247" s="752"/>
      <c r="Y247" s="752"/>
      <c r="Z247" s="752"/>
      <c r="AA247" s="752"/>
      <c r="AB247" s="752"/>
      <c r="AC247" s="789"/>
    </row>
    <row r="248" spans="1:29" s="737" customFormat="1" ht="10.9" customHeight="1" x14ac:dyDescent="0.2">
      <c r="A248" s="727"/>
      <c r="B248" s="729" t="s">
        <v>462</v>
      </c>
      <c r="C248" s="729"/>
      <c r="D248" s="729"/>
      <c r="E248" s="729"/>
      <c r="F248" s="729"/>
      <c r="G248" s="729"/>
      <c r="H248" s="729"/>
      <c r="I248" s="729"/>
      <c r="J248" s="729"/>
      <c r="K248" s="734"/>
      <c r="L248" s="734"/>
      <c r="M248" s="734"/>
      <c r="N248" s="1187">
        <f>'Bdgt Yr 4'!K70</f>
        <v>0</v>
      </c>
      <c r="O248" s="1188"/>
      <c r="P248" s="1192"/>
      <c r="Q248" s="1193"/>
      <c r="T248" s="793">
        <f>U204</f>
        <v>0.03</v>
      </c>
      <c r="U248" s="791" t="s">
        <v>482</v>
      </c>
      <c r="V248" s="808">
        <f>V247</f>
        <v>1</v>
      </c>
      <c r="W248" s="752" t="str">
        <f t="shared" si="8"/>
        <v>Yes</v>
      </c>
      <c r="X248" s="752"/>
      <c r="Y248" s="752"/>
      <c r="Z248" s="752"/>
      <c r="AA248" s="752"/>
      <c r="AB248" s="752"/>
      <c r="AC248" s="789"/>
    </row>
    <row r="249" spans="1:29" s="737" customFormat="1" ht="10.9" customHeight="1" x14ac:dyDescent="0.2">
      <c r="A249" s="727"/>
      <c r="B249" s="729" t="s">
        <v>463</v>
      </c>
      <c r="C249" s="729"/>
      <c r="D249" s="729"/>
      <c r="E249" s="729"/>
      <c r="F249" s="729"/>
      <c r="G249" s="729"/>
      <c r="H249" s="729"/>
      <c r="I249" s="729"/>
      <c r="J249" s="729"/>
      <c r="K249" s="734"/>
      <c r="L249" s="734"/>
      <c r="M249" s="734"/>
      <c r="N249" s="1187">
        <f>'Bdgt Yr 4'!K72</f>
        <v>0</v>
      </c>
      <c r="O249" s="1188"/>
      <c r="P249" s="1192"/>
      <c r="Q249" s="1193"/>
      <c r="T249" s="793">
        <f>U204</f>
        <v>0.03</v>
      </c>
      <c r="U249" s="791" t="s">
        <v>482</v>
      </c>
      <c r="V249" s="808">
        <f>V248</f>
        <v>1</v>
      </c>
      <c r="W249" s="752" t="str">
        <f t="shared" si="8"/>
        <v>Yes</v>
      </c>
      <c r="X249" s="752"/>
      <c r="Y249" s="752"/>
      <c r="Z249" s="752"/>
      <c r="AA249" s="752"/>
      <c r="AB249" s="752"/>
      <c r="AC249" s="789"/>
    </row>
    <row r="250" spans="1:29" s="737" customFormat="1" ht="10.9" customHeight="1" x14ac:dyDescent="0.2">
      <c r="A250" s="727"/>
      <c r="B250" s="729" t="s">
        <v>464</v>
      </c>
      <c r="C250" s="729"/>
      <c r="D250" s="729"/>
      <c r="E250" s="729"/>
      <c r="F250" s="729"/>
      <c r="G250" s="729"/>
      <c r="H250" s="729"/>
      <c r="I250" s="729"/>
      <c r="J250" s="729"/>
      <c r="K250" s="734"/>
      <c r="L250" s="734"/>
      <c r="M250" s="734"/>
      <c r="N250" s="1187">
        <f>'Bdgt Yr 4'!K69</f>
        <v>0</v>
      </c>
      <c r="O250" s="1188"/>
      <c r="P250" s="1192"/>
      <c r="Q250" s="1193"/>
      <c r="T250" s="793">
        <f>U204</f>
        <v>0.03</v>
      </c>
      <c r="U250" s="791" t="s">
        <v>482</v>
      </c>
      <c r="V250" s="808">
        <f>V249</f>
        <v>1</v>
      </c>
      <c r="W250" s="752" t="str">
        <f t="shared" si="8"/>
        <v>Yes</v>
      </c>
      <c r="X250" s="752"/>
      <c r="Y250" s="752"/>
      <c r="Z250" s="752"/>
      <c r="AA250" s="752"/>
      <c r="AB250" s="752"/>
      <c r="AC250" s="789"/>
    </row>
    <row r="251" spans="1:29" s="737" customFormat="1" ht="10.9" customHeight="1" x14ac:dyDescent="0.2">
      <c r="A251" s="727"/>
      <c r="B251" s="729" t="s">
        <v>465</v>
      </c>
      <c r="C251" s="729"/>
      <c r="D251" s="729"/>
      <c r="E251" s="757"/>
      <c r="F251" s="757"/>
      <c r="G251" s="757"/>
      <c r="H251" s="757"/>
      <c r="I251" s="757"/>
      <c r="J251" s="757"/>
      <c r="K251" s="853"/>
      <c r="L251" s="1195"/>
      <c r="M251" s="1196"/>
      <c r="N251" s="1187">
        <f>+'Bdgt Yr 4'!K73+'Bdgt Yr 4'!K74</f>
        <v>0</v>
      </c>
      <c r="O251" s="1188"/>
      <c r="P251" s="1192"/>
      <c r="Q251" s="1193"/>
      <c r="T251" s="793">
        <f>U204</f>
        <v>0.03</v>
      </c>
      <c r="U251" s="791" t="s">
        <v>482</v>
      </c>
      <c r="V251" s="808">
        <f>V250</f>
        <v>1</v>
      </c>
      <c r="W251" s="752" t="str">
        <f t="shared" si="8"/>
        <v>Yes</v>
      </c>
      <c r="X251" s="752"/>
      <c r="Y251" s="752"/>
      <c r="Z251" s="752"/>
      <c r="AA251" s="752"/>
      <c r="AB251" s="752"/>
      <c r="AC251" s="789"/>
    </row>
    <row r="252" spans="1:29" s="737" customFormat="1" ht="10.9" customHeight="1" x14ac:dyDescent="0.2">
      <c r="A252" s="727"/>
      <c r="B252" s="729" t="s">
        <v>466</v>
      </c>
      <c r="C252" s="729"/>
      <c r="D252" s="1274"/>
      <c r="E252" s="1274"/>
      <c r="F252" s="1274"/>
      <c r="G252" s="1274"/>
      <c r="H252" s="1274"/>
      <c r="I252" s="1274"/>
      <c r="J252" s="836"/>
      <c r="K252" s="820"/>
      <c r="L252" s="1195"/>
      <c r="M252" s="1196"/>
      <c r="N252" s="1187">
        <f>'Bdgt Yr 4'!K68+'Bdgt Yr 4'!K71+'Bdgt Yr 4'!K75</f>
        <v>0</v>
      </c>
      <c r="O252" s="1188"/>
      <c r="P252" s="1192"/>
      <c r="Q252" s="1193"/>
      <c r="T252" s="793">
        <f>U204</f>
        <v>0.03</v>
      </c>
      <c r="U252" s="791" t="s">
        <v>482</v>
      </c>
      <c r="V252" s="808">
        <f>V251</f>
        <v>1</v>
      </c>
      <c r="W252" s="752" t="str">
        <f t="shared" si="8"/>
        <v>Yes</v>
      </c>
      <c r="X252" s="752"/>
      <c r="Y252" s="752"/>
      <c r="Z252" s="752"/>
      <c r="AA252" s="752"/>
      <c r="AB252" s="752"/>
      <c r="AC252" s="789"/>
    </row>
    <row r="253" spans="1:29" s="737" customFormat="1" ht="10.9" customHeight="1" x14ac:dyDescent="0.2">
      <c r="A253" s="727"/>
      <c r="B253" s="728" t="s">
        <v>656</v>
      </c>
      <c r="C253" s="729"/>
      <c r="D253" s="729"/>
      <c r="E253" s="729"/>
      <c r="F253" s="729"/>
      <c r="G253" s="730"/>
      <c r="H253" s="730"/>
      <c r="I253" s="729"/>
      <c r="J253" s="729"/>
      <c r="K253" s="731"/>
      <c r="L253" s="731"/>
      <c r="M253" s="731"/>
      <c r="N253" s="1190">
        <f>SUM(N247:O252)</f>
        <v>0</v>
      </c>
      <c r="O253" s="1191"/>
      <c r="P253" s="1192"/>
      <c r="Q253" s="1193"/>
      <c r="T253" s="793"/>
      <c r="U253" s="791"/>
      <c r="V253" s="808"/>
      <c r="W253" s="752"/>
      <c r="X253" s="752"/>
      <c r="Y253" s="752"/>
      <c r="Z253" s="752"/>
      <c r="AA253" s="752"/>
      <c r="AB253" s="752"/>
      <c r="AC253" s="789"/>
    </row>
    <row r="254" spans="1:29" s="737" customFormat="1" ht="10.9" customHeight="1" x14ac:dyDescent="0.2">
      <c r="A254" s="727" t="s">
        <v>467</v>
      </c>
      <c r="B254" s="728"/>
      <c r="C254" s="729"/>
      <c r="D254" s="729"/>
      <c r="E254" s="729"/>
      <c r="F254" s="729"/>
      <c r="G254" s="729"/>
      <c r="H254" s="729"/>
      <c r="I254" s="729"/>
      <c r="J254" s="729"/>
      <c r="K254" s="734"/>
      <c r="L254" s="734"/>
      <c r="M254" s="734"/>
      <c r="N254" s="1190">
        <f>+N228+N234+N235+N236+N245+N253</f>
        <v>0</v>
      </c>
      <c r="O254" s="1191"/>
      <c r="P254" s="1192"/>
      <c r="Q254" s="1193"/>
      <c r="T254" s="793"/>
      <c r="U254" s="791"/>
      <c r="V254" s="808"/>
      <c r="W254" s="752"/>
      <c r="X254" s="752"/>
      <c r="Y254" s="752"/>
      <c r="Z254" s="752"/>
      <c r="AA254" s="752"/>
      <c r="AB254" s="752"/>
      <c r="AC254" s="789"/>
    </row>
    <row r="255" spans="1:29" s="737" customFormat="1" ht="10.9" customHeight="1" x14ac:dyDescent="0.2">
      <c r="A255" s="735" t="s">
        <v>468</v>
      </c>
      <c r="B255" s="736"/>
      <c r="K255" s="738"/>
      <c r="L255" s="738"/>
      <c r="M255" s="738"/>
      <c r="N255" s="861"/>
      <c r="O255" s="863"/>
      <c r="P255" s="862"/>
      <c r="Q255" s="863"/>
      <c r="T255" s="793"/>
      <c r="U255" s="791"/>
      <c r="V255" s="808"/>
      <c r="W255" s="752"/>
      <c r="X255" s="752"/>
      <c r="Y255" s="752"/>
      <c r="Z255" s="752"/>
      <c r="AA255" s="752"/>
      <c r="AB255" s="752"/>
      <c r="AC255" s="789"/>
    </row>
    <row r="256" spans="1:29" s="737" customFormat="1" ht="10.9" customHeight="1" x14ac:dyDescent="0.2">
      <c r="A256" s="885"/>
      <c r="B256" s="886"/>
      <c r="C256" s="887" t="s">
        <v>653</v>
      </c>
      <c r="D256" s="888">
        <f>D54</f>
        <v>0.33</v>
      </c>
      <c r="E256" s="833" t="s">
        <v>654</v>
      </c>
      <c r="F256" s="889">
        <f>'Bdgt Yr 4'!I80</f>
        <v>0</v>
      </c>
      <c r="G256" s="886" t="s">
        <v>639</v>
      </c>
      <c r="H256" s="739"/>
      <c r="K256" s="738"/>
      <c r="L256" s="738"/>
      <c r="M256" s="738"/>
      <c r="N256" s="864"/>
      <c r="O256" s="866"/>
      <c r="P256" s="865"/>
      <c r="Q256" s="866"/>
      <c r="T256" s="793"/>
      <c r="U256" s="791"/>
      <c r="V256" s="808"/>
      <c r="W256" s="752"/>
      <c r="X256" s="752"/>
      <c r="Y256" s="752"/>
      <c r="Z256" s="752"/>
      <c r="AA256" s="752"/>
      <c r="AB256" s="752"/>
      <c r="AC256" s="789"/>
    </row>
    <row r="257" spans="1:29" s="737" customFormat="1" ht="10.9" customHeight="1" x14ac:dyDescent="0.2">
      <c r="A257" s="727" t="s">
        <v>469</v>
      </c>
      <c r="B257" s="729"/>
      <c r="C257" s="730"/>
      <c r="D257" s="729"/>
      <c r="E257" s="729"/>
      <c r="F257" s="729"/>
      <c r="G257" s="729"/>
      <c r="H257" s="729"/>
      <c r="I257" s="729"/>
      <c r="J257" s="729"/>
      <c r="K257" s="749"/>
      <c r="L257" s="1197"/>
      <c r="M257" s="1198"/>
      <c r="N257" s="1190">
        <f>ROUND(F256*D256,0)</f>
        <v>0</v>
      </c>
      <c r="O257" s="1191"/>
      <c r="P257" s="1192"/>
      <c r="Q257" s="1193"/>
      <c r="T257" s="793"/>
      <c r="U257" s="791"/>
      <c r="V257" s="808"/>
      <c r="W257" s="752"/>
      <c r="X257" s="752"/>
      <c r="Y257" s="752"/>
      <c r="Z257" s="752"/>
      <c r="AA257" s="752"/>
      <c r="AB257" s="752"/>
      <c r="AC257" s="789"/>
    </row>
    <row r="258" spans="1:29" s="737" customFormat="1" ht="10.9" customHeight="1" x14ac:dyDescent="0.2">
      <c r="A258" s="727" t="s">
        <v>470</v>
      </c>
      <c r="B258" s="728"/>
      <c r="C258" s="729"/>
      <c r="D258" s="729"/>
      <c r="E258" s="729"/>
      <c r="F258" s="729"/>
      <c r="G258" s="729"/>
      <c r="H258" s="729"/>
      <c r="I258" s="729"/>
      <c r="J258" s="729"/>
      <c r="K258" s="734"/>
      <c r="L258" s="734"/>
      <c r="M258" s="734"/>
      <c r="N258" s="1190">
        <f>+N254+N257</f>
        <v>0</v>
      </c>
      <c r="O258" s="1191"/>
      <c r="P258" s="1192"/>
      <c r="Q258" s="1193"/>
      <c r="T258" s="793"/>
      <c r="U258" s="791"/>
      <c r="V258" s="808"/>
      <c r="W258" s="752"/>
      <c r="X258" s="752"/>
      <c r="Y258" s="752"/>
      <c r="Z258" s="752"/>
      <c r="AA258" s="752"/>
      <c r="AB258" s="752"/>
      <c r="AC258" s="789"/>
    </row>
    <row r="259" spans="1:29" s="737" customFormat="1" ht="10.9" customHeight="1" x14ac:dyDescent="0.2">
      <c r="A259" s="727" t="s">
        <v>657</v>
      </c>
      <c r="B259" s="728"/>
      <c r="C259" s="729"/>
      <c r="D259" s="729"/>
      <c r="E259" s="729"/>
      <c r="F259" s="729"/>
      <c r="G259" s="729"/>
      <c r="H259" s="729"/>
      <c r="I259" s="729"/>
      <c r="J259" s="729"/>
      <c r="K259" s="734"/>
      <c r="L259" s="734"/>
      <c r="M259" s="734"/>
      <c r="N259" s="1190">
        <v>0</v>
      </c>
      <c r="O259" s="1191"/>
      <c r="P259" s="1192"/>
      <c r="Q259" s="1193"/>
      <c r="T259" s="793"/>
      <c r="U259" s="791"/>
      <c r="V259" s="808"/>
      <c r="W259" s="752"/>
      <c r="X259" s="752"/>
      <c r="Y259" s="752"/>
      <c r="Z259" s="752"/>
      <c r="AA259" s="752"/>
      <c r="AB259" s="752"/>
      <c r="AC259" s="789"/>
    </row>
    <row r="260" spans="1:29" s="737" customFormat="1" ht="10.9" customHeight="1" x14ac:dyDescent="0.2">
      <c r="A260" s="727" t="s">
        <v>471</v>
      </c>
      <c r="B260" s="728"/>
      <c r="C260" s="729"/>
      <c r="D260" s="729"/>
      <c r="E260" s="729"/>
      <c r="F260" s="729"/>
      <c r="G260" s="729"/>
      <c r="H260" s="729"/>
      <c r="I260" s="729"/>
      <c r="J260" s="729"/>
      <c r="K260" s="734"/>
      <c r="L260" s="734"/>
      <c r="M260" s="734"/>
      <c r="N260" s="1190">
        <f>N258-N259</f>
        <v>0</v>
      </c>
      <c r="O260" s="1191"/>
      <c r="P260" s="1192"/>
      <c r="Q260" s="1193"/>
      <c r="T260" s="793"/>
      <c r="U260" s="791"/>
      <c r="V260" s="808"/>
      <c r="W260" s="752"/>
      <c r="X260" s="752"/>
      <c r="Y260" s="752"/>
      <c r="Z260" s="752"/>
      <c r="AA260" s="752"/>
      <c r="AB260" s="752"/>
      <c r="AC260" s="789"/>
    </row>
    <row r="261" spans="1:29" s="737" customFormat="1" ht="13.15" customHeight="1" thickBot="1" x14ac:dyDescent="0.25">
      <c r="A261" s="727" t="s">
        <v>472</v>
      </c>
      <c r="B261" s="728"/>
      <c r="C261" s="729"/>
      <c r="D261" s="729"/>
      <c r="E261" s="729"/>
      <c r="F261" s="729"/>
      <c r="G261" s="1231">
        <v>0</v>
      </c>
      <c r="H261" s="1231"/>
      <c r="J261" s="740" t="s">
        <v>473</v>
      </c>
      <c r="K261" s="741"/>
      <c r="L261" s="741"/>
      <c r="M261" s="741"/>
      <c r="N261" s="741"/>
      <c r="O261" s="741"/>
      <c r="P261" s="742"/>
      <c r="Q261" s="743"/>
      <c r="T261" s="793"/>
      <c r="U261" s="791"/>
      <c r="V261" s="808"/>
      <c r="W261" s="752"/>
      <c r="X261" s="752"/>
      <c r="Y261" s="752"/>
      <c r="Z261" s="752"/>
      <c r="AA261" s="752"/>
      <c r="AB261" s="752"/>
      <c r="AC261" s="789"/>
    </row>
    <row r="262" spans="1:29" s="737" customFormat="1" ht="13.15" customHeight="1" x14ac:dyDescent="0.2">
      <c r="A262" s="744" t="s">
        <v>658</v>
      </c>
      <c r="B262" s="745"/>
      <c r="C262" s="746"/>
      <c r="D262" s="746"/>
      <c r="E262" s="746"/>
      <c r="F262" s="746"/>
      <c r="G262" s="747"/>
      <c r="H262" s="747"/>
      <c r="I262" s="747"/>
      <c r="J262" s="745"/>
      <c r="K262" s="1244" t="s">
        <v>638</v>
      </c>
      <c r="L262" s="1245"/>
      <c r="M262" s="1245"/>
      <c r="N262" s="1245"/>
      <c r="O262" s="1245"/>
      <c r="P262" s="1245"/>
      <c r="Q262" s="1246"/>
      <c r="T262" s="793"/>
      <c r="U262" s="791"/>
      <c r="V262" s="808"/>
      <c r="W262" s="752"/>
      <c r="X262" s="752"/>
      <c r="Y262" s="752"/>
      <c r="Z262" s="752"/>
      <c r="AA262" s="752"/>
      <c r="AB262" s="752"/>
      <c r="AC262" s="789"/>
    </row>
    <row r="263" spans="1:29" s="737" customFormat="1" ht="13.9" customHeight="1" x14ac:dyDescent="0.2">
      <c r="A263" s="735"/>
      <c r="B263" s="1213" t="str">
        <f>B61</f>
        <v xml:space="preserve"> </v>
      </c>
      <c r="C263" s="1213"/>
      <c r="D263" s="1213"/>
      <c r="E263" s="1213"/>
      <c r="F263" s="1213"/>
      <c r="G263" s="1213"/>
      <c r="H263" s="1213"/>
      <c r="I263" s="1213"/>
      <c r="J263" s="812"/>
      <c r="K263" s="913"/>
      <c r="L263" s="817" t="s">
        <v>474</v>
      </c>
      <c r="M263" s="817"/>
      <c r="N263" s="817"/>
      <c r="O263" s="818"/>
      <c r="P263" s="818"/>
      <c r="Q263" s="914"/>
      <c r="T263" s="793"/>
      <c r="U263" s="791"/>
      <c r="V263" s="808"/>
      <c r="W263" s="752"/>
      <c r="X263" s="752"/>
      <c r="Y263" s="752"/>
      <c r="Z263" s="752"/>
      <c r="AA263" s="752"/>
      <c r="AB263" s="752"/>
      <c r="AC263" s="789"/>
    </row>
    <row r="264" spans="1:29" s="855" customFormat="1" ht="12" customHeight="1" x14ac:dyDescent="0.2">
      <c r="A264" s="744" t="s">
        <v>659</v>
      </c>
      <c r="B264" s="745"/>
      <c r="C264" s="746"/>
      <c r="D264" s="746"/>
      <c r="E264" s="746"/>
      <c r="F264" s="746"/>
      <c r="G264" s="747"/>
      <c r="H264" s="747"/>
      <c r="I264" s="747"/>
      <c r="J264" s="745"/>
      <c r="K264" s="1261" t="s">
        <v>475</v>
      </c>
      <c r="L264" s="1262"/>
      <c r="M264" s="1219" t="s">
        <v>476</v>
      </c>
      <c r="N264" s="1220"/>
      <c r="O264" s="1221"/>
      <c r="P264" s="1264" t="s">
        <v>660</v>
      </c>
      <c r="Q264" s="1265"/>
      <c r="T264" s="856"/>
      <c r="U264" s="857"/>
      <c r="V264" s="858"/>
      <c r="W264" s="859"/>
      <c r="X264" s="859"/>
      <c r="Y264" s="859"/>
      <c r="Z264" s="859"/>
      <c r="AA264" s="859"/>
      <c r="AB264" s="859"/>
      <c r="AC264" s="860"/>
    </row>
    <row r="265" spans="1:29" s="737" customFormat="1" ht="13.9" customHeight="1" thickBot="1" x14ac:dyDescent="0.25">
      <c r="A265" s="727"/>
      <c r="B265" s="1213" t="str">
        <f>B63</f>
        <v xml:space="preserve"> </v>
      </c>
      <c r="C265" s="1213"/>
      <c r="D265" s="1213"/>
      <c r="E265" s="1213"/>
      <c r="F265" s="1213"/>
      <c r="G265" s="1213"/>
      <c r="H265" s="1213"/>
      <c r="I265" s="1213"/>
      <c r="J265" s="728"/>
      <c r="K265" s="915"/>
      <c r="L265" s="916"/>
      <c r="M265" s="1222"/>
      <c r="N265" s="1223"/>
      <c r="O265" s="1224"/>
      <c r="P265" s="1217"/>
      <c r="Q265" s="1218"/>
      <c r="T265" s="793"/>
      <c r="U265" s="791"/>
      <c r="V265" s="808"/>
      <c r="W265" s="752"/>
      <c r="X265" s="752"/>
      <c r="Y265" s="752"/>
      <c r="Z265" s="752"/>
      <c r="AA265" s="752"/>
      <c r="AB265" s="752"/>
      <c r="AC265" s="789"/>
    </row>
    <row r="266" spans="1:29" s="737" customFormat="1" ht="12" customHeight="1" x14ac:dyDescent="0.2">
      <c r="A266" s="812"/>
      <c r="B266" s="812"/>
      <c r="C266" s="789"/>
      <c r="D266" s="789"/>
      <c r="E266" s="789"/>
      <c r="F266" s="789"/>
      <c r="G266" s="813"/>
      <c r="H266" s="813"/>
      <c r="I266" s="813"/>
      <c r="J266" s="812" t="s">
        <v>664</v>
      </c>
      <c r="K266" s="812"/>
      <c r="L266" s="812"/>
      <c r="M266" s="812"/>
      <c r="N266" s="812"/>
      <c r="O266" s="812"/>
      <c r="P266" s="812"/>
      <c r="Q266" s="812"/>
      <c r="R266" s="813"/>
      <c r="S266" s="813"/>
      <c r="T266" s="813"/>
      <c r="U266" s="791"/>
      <c r="V266" s="808"/>
      <c r="W266" s="752"/>
      <c r="X266" s="752"/>
      <c r="Y266" s="752"/>
      <c r="Z266" s="752"/>
      <c r="AA266" s="752"/>
      <c r="AB266" s="752"/>
      <c r="AC266" s="789"/>
    </row>
    <row r="267" spans="1:29" s="737" customFormat="1" ht="9" customHeight="1" x14ac:dyDescent="0.2">
      <c r="A267" s="812"/>
      <c r="B267" s="812"/>
      <c r="C267" s="789"/>
      <c r="D267" s="789"/>
      <c r="E267" s="789"/>
      <c r="F267" s="789"/>
      <c r="G267" s="813"/>
      <c r="H267" s="813"/>
      <c r="I267" s="813"/>
      <c r="J267" s="813"/>
      <c r="K267" s="813"/>
      <c r="L267" s="813"/>
      <c r="M267" s="813"/>
      <c r="N267" s="813"/>
      <c r="O267" s="813"/>
      <c r="P267" s="813"/>
      <c r="Q267" s="813"/>
      <c r="R267" s="813"/>
      <c r="S267" s="813"/>
      <c r="T267" s="813"/>
      <c r="U267" s="791"/>
      <c r="V267" s="808"/>
      <c r="W267" s="752"/>
      <c r="X267" s="752"/>
      <c r="Y267" s="752"/>
      <c r="Z267" s="752"/>
      <c r="AA267" s="752"/>
      <c r="AB267" s="752"/>
      <c r="AC267" s="789"/>
    </row>
    <row r="268" spans="1:29" s="737" customFormat="1" ht="9" customHeight="1" x14ac:dyDescent="0.2">
      <c r="A268" s="812"/>
      <c r="B268" s="812"/>
      <c r="C268" s="789"/>
      <c r="D268" s="789"/>
      <c r="E268" s="789"/>
      <c r="F268" s="789"/>
      <c r="G268" s="813"/>
      <c r="H268" s="813"/>
      <c r="I268" s="813"/>
      <c r="J268" s="813"/>
      <c r="K268" s="813"/>
      <c r="L268" s="813"/>
      <c r="M268" s="813"/>
      <c r="N268" s="813"/>
      <c r="O268" s="813"/>
      <c r="P268" s="813"/>
      <c r="Q268" s="813"/>
      <c r="R268" s="813"/>
      <c r="S268" s="813"/>
      <c r="T268" s="813"/>
      <c r="U268" s="791"/>
      <c r="V268" s="808"/>
      <c r="W268" s="752"/>
      <c r="X268" s="752"/>
      <c r="Y268" s="752"/>
      <c r="Z268" s="752"/>
      <c r="AA268" s="752"/>
      <c r="AB268" s="752"/>
      <c r="AC268" s="789"/>
    </row>
    <row r="269" spans="1:29" s="737" customFormat="1" ht="9" customHeight="1" x14ac:dyDescent="0.2">
      <c r="A269" s="812"/>
      <c r="B269" s="812"/>
      <c r="C269" s="789"/>
      <c r="D269" s="789"/>
      <c r="E269" s="789"/>
      <c r="F269" s="789"/>
      <c r="G269" s="813"/>
      <c r="H269" s="813"/>
      <c r="I269" s="813"/>
      <c r="J269" s="813"/>
      <c r="K269" s="813"/>
      <c r="L269" s="813"/>
      <c r="M269" s="813"/>
      <c r="N269" s="813"/>
      <c r="O269" s="813"/>
      <c r="P269" s="813"/>
      <c r="Q269" s="813"/>
      <c r="R269" s="813"/>
      <c r="S269" s="813"/>
      <c r="T269" s="813"/>
      <c r="U269" s="791"/>
      <c r="V269" s="808"/>
      <c r="W269" s="752"/>
      <c r="X269" s="752"/>
      <c r="Y269" s="752"/>
      <c r="Z269" s="752"/>
      <c r="AA269" s="752"/>
      <c r="AB269" s="752"/>
      <c r="AC269" s="789"/>
    </row>
    <row r="270" spans="1:29" s="737" customFormat="1" ht="9" customHeight="1" x14ac:dyDescent="0.2">
      <c r="A270" s="812"/>
      <c r="B270" s="812"/>
      <c r="C270" s="789"/>
      <c r="D270" s="789"/>
      <c r="E270" s="789"/>
      <c r="F270" s="789"/>
      <c r="G270" s="813"/>
      <c r="H270" s="813"/>
      <c r="I270" s="813"/>
      <c r="J270" s="813"/>
      <c r="K270" s="813"/>
      <c r="L270" s="813"/>
      <c r="M270" s="813"/>
      <c r="N270" s="813"/>
      <c r="O270" s="813"/>
      <c r="P270" s="813"/>
      <c r="Q270" s="813"/>
      <c r="R270" s="813"/>
      <c r="S270" s="813"/>
      <c r="T270" s="813"/>
      <c r="U270" s="791"/>
      <c r="V270" s="808"/>
      <c r="W270" s="752"/>
      <c r="X270" s="752"/>
      <c r="Y270" s="752"/>
      <c r="Z270" s="752"/>
      <c r="AA270" s="752"/>
      <c r="AB270" s="752"/>
      <c r="AC270" s="789"/>
    </row>
    <row r="271" spans="1:29" ht="16.149999999999999" customHeight="1" thickBot="1" x14ac:dyDescent="0.25">
      <c r="D271" s="739" t="s">
        <v>33</v>
      </c>
      <c r="E271" s="739"/>
      <c r="F271" s="739"/>
      <c r="G271" s="739"/>
      <c r="H271" s="739"/>
      <c r="I271" s="847" t="s">
        <v>644</v>
      </c>
      <c r="J271" s="848"/>
      <c r="K271" s="1263" t="s">
        <v>648</v>
      </c>
      <c r="L271" s="1263"/>
      <c r="M271" s="1263"/>
      <c r="N271" s="1263"/>
      <c r="O271" s="828"/>
      <c r="P271" s="829"/>
      <c r="Q271" s="830"/>
      <c r="T271" s="785" t="s">
        <v>406</v>
      </c>
      <c r="U271" s="798"/>
      <c r="V271" s="814" t="s">
        <v>478</v>
      </c>
    </row>
    <row r="272" spans="1:29" ht="18.75" x14ac:dyDescent="0.2">
      <c r="D272" s="739"/>
      <c r="E272" s="739"/>
      <c r="F272" s="739"/>
      <c r="G272" s="739"/>
      <c r="H272" s="837" t="s">
        <v>652</v>
      </c>
      <c r="I272" s="837"/>
      <c r="J272" s="837"/>
      <c r="K272" s="837"/>
      <c r="L272" s="1206" t="s">
        <v>638</v>
      </c>
      <c r="M272" s="1207"/>
      <c r="N272" s="1207"/>
      <c r="O272" s="1207"/>
      <c r="P272" s="1207"/>
      <c r="Q272" s="1208"/>
      <c r="T272" s="790" t="s">
        <v>411</v>
      </c>
      <c r="U272" s="791">
        <f>U204</f>
        <v>0.03</v>
      </c>
    </row>
    <row r="273" spans="1:29" s="737" customFormat="1" x14ac:dyDescent="0.2">
      <c r="A273" s="744" t="s">
        <v>646</v>
      </c>
      <c r="B273" s="745"/>
      <c r="C273" s="746"/>
      <c r="D273" s="746"/>
      <c r="E273" s="746"/>
      <c r="F273" s="746"/>
      <c r="G273" s="746"/>
      <c r="H273" s="746"/>
      <c r="I273" s="746"/>
      <c r="J273" s="746"/>
      <c r="K273" s="745"/>
      <c r="L273" s="1225" t="s">
        <v>407</v>
      </c>
      <c r="M273" s="1226"/>
      <c r="N273" s="1227"/>
      <c r="O273" s="1240" t="s">
        <v>643</v>
      </c>
      <c r="P273" s="1270"/>
      <c r="Q273" s="1241"/>
      <c r="T273" s="793" t="s">
        <v>414</v>
      </c>
      <c r="U273" s="791"/>
      <c r="V273" s="808"/>
      <c r="W273" s="752"/>
      <c r="X273" s="752"/>
      <c r="Y273" s="752"/>
      <c r="Z273" s="752"/>
      <c r="AA273" s="752"/>
      <c r="AB273" s="752"/>
      <c r="AC273" s="789"/>
    </row>
    <row r="274" spans="1:29" s="737" customFormat="1" ht="10.9" customHeight="1" x14ac:dyDescent="0.2">
      <c r="A274" s="735"/>
      <c r="B274" s="831" t="s">
        <v>554</v>
      </c>
      <c r="D274" s="739"/>
      <c r="E274" s="739"/>
      <c r="F274" s="739"/>
      <c r="L274" s="1228"/>
      <c r="M274" s="1229"/>
      <c r="N274" s="1230"/>
      <c r="O274" s="823" t="s">
        <v>409</v>
      </c>
      <c r="P274" s="1240" t="s">
        <v>410</v>
      </c>
      <c r="Q274" s="1241"/>
      <c r="T274" s="793" t="s">
        <v>415</v>
      </c>
      <c r="U274" s="791">
        <v>0.39</v>
      </c>
      <c r="V274" s="808"/>
      <c r="W274" s="752"/>
      <c r="X274" s="752"/>
      <c r="Y274" s="752"/>
      <c r="Z274" s="752"/>
      <c r="AA274" s="752"/>
      <c r="AB274" s="752"/>
      <c r="AC274" s="789"/>
    </row>
    <row r="275" spans="1:29" s="737" customFormat="1" x14ac:dyDescent="0.2">
      <c r="A275" s="744" t="s">
        <v>412</v>
      </c>
      <c r="B275" s="745"/>
      <c r="C275" s="746"/>
      <c r="D275" s="746"/>
      <c r="E275" s="746"/>
      <c r="F275" s="746"/>
      <c r="G275" s="746"/>
      <c r="H275" s="746"/>
      <c r="I275" s="746"/>
      <c r="J275" s="746"/>
      <c r="K275" s="746"/>
      <c r="L275" s="1225" t="s">
        <v>413</v>
      </c>
      <c r="M275" s="1226"/>
      <c r="N275" s="1227"/>
      <c r="O275" s="1247"/>
      <c r="P275" s="1264"/>
      <c r="Q275" s="1265"/>
      <c r="T275" s="793" t="s">
        <v>417</v>
      </c>
      <c r="U275" s="791">
        <v>0.16400000000000001</v>
      </c>
      <c r="V275" s="808"/>
      <c r="W275" s="752"/>
      <c r="X275" s="752"/>
      <c r="Y275" s="752"/>
      <c r="Z275" s="752"/>
      <c r="AA275" s="752"/>
      <c r="AB275" s="752"/>
      <c r="AC275" s="789"/>
    </row>
    <row r="276" spans="1:29" s="737" customFormat="1" ht="10.9" customHeight="1" thickBot="1" x14ac:dyDescent="0.25">
      <c r="A276" s="753"/>
      <c r="B276" s="1272">
        <f>B6</f>
        <v>0</v>
      </c>
      <c r="C276" s="1272"/>
      <c r="D276" s="1272"/>
      <c r="E276" s="883"/>
      <c r="F276" s="883"/>
      <c r="G276" s="832"/>
      <c r="H276" s="832"/>
      <c r="I276" s="815"/>
      <c r="J276" s="815"/>
      <c r="L276" s="1249"/>
      <c r="M276" s="1250"/>
      <c r="N276" s="1251"/>
      <c r="O276" s="1248"/>
      <c r="P276" s="1217"/>
      <c r="Q276" s="1218"/>
      <c r="T276" s="790" t="s">
        <v>419</v>
      </c>
      <c r="U276" s="791">
        <f>U208</f>
        <v>1.7000000000000001E-2</v>
      </c>
      <c r="V276" s="808"/>
      <c r="W276" s="752"/>
      <c r="X276" s="752"/>
      <c r="Y276" s="752"/>
      <c r="Z276" s="752"/>
      <c r="AA276" s="752"/>
      <c r="AB276" s="752"/>
      <c r="AC276" s="789"/>
    </row>
    <row r="277" spans="1:29" s="737" customFormat="1" x14ac:dyDescent="0.2">
      <c r="A277" s="744" t="s">
        <v>416</v>
      </c>
      <c r="B277" s="745"/>
      <c r="C277" s="794"/>
      <c r="D277" s="794"/>
      <c r="E277" s="794"/>
      <c r="F277" s="794"/>
      <c r="G277" s="794"/>
      <c r="H277" s="794"/>
      <c r="I277" s="794"/>
      <c r="J277" s="794"/>
      <c r="K277" s="1199" t="s">
        <v>640</v>
      </c>
      <c r="L277" s="1200"/>
      <c r="M277" s="1201"/>
      <c r="N277" s="1232" t="s">
        <v>642</v>
      </c>
      <c r="O277" s="1233"/>
      <c r="P277" s="1232" t="s">
        <v>641</v>
      </c>
      <c r="Q277" s="1233"/>
      <c r="T277" s="806"/>
      <c r="U277" s="807" t="s">
        <v>414</v>
      </c>
      <c r="V277" s="796"/>
      <c r="W277" s="752"/>
      <c r="X277" s="752"/>
      <c r="Y277" s="752"/>
      <c r="Z277" s="752"/>
      <c r="AA277" s="752"/>
      <c r="AB277" s="752"/>
      <c r="AC277" s="789"/>
    </row>
    <row r="278" spans="1:29" s="737" customFormat="1" ht="10.9" customHeight="1" x14ac:dyDescent="0.2">
      <c r="A278" s="735" t="s">
        <v>418</v>
      </c>
      <c r="B278" s="736"/>
      <c r="C278" s="797"/>
      <c r="D278" s="797"/>
      <c r="E278" s="797"/>
      <c r="F278" s="797"/>
      <c r="G278" s="797"/>
      <c r="H278" s="797"/>
      <c r="I278" s="797"/>
      <c r="J278" s="797"/>
      <c r="K278" s="1256" t="s">
        <v>637</v>
      </c>
      <c r="L278" s="1257"/>
      <c r="M278" s="1258"/>
      <c r="N278" s="1232"/>
      <c r="O278" s="1233"/>
      <c r="P278" s="1232"/>
      <c r="Q278" s="1233"/>
      <c r="T278" s="806" t="s">
        <v>411</v>
      </c>
      <c r="U278" s="807" t="s">
        <v>479</v>
      </c>
      <c r="V278" s="796"/>
      <c r="W278" s="752"/>
      <c r="X278" s="752"/>
      <c r="Y278" s="752"/>
      <c r="Z278" s="752"/>
      <c r="AA278" s="752"/>
      <c r="AB278" s="752"/>
      <c r="AC278" s="789"/>
    </row>
    <row r="279" spans="1:29" s="737" customFormat="1" ht="10.9" customHeight="1" x14ac:dyDescent="0.2">
      <c r="A279" s="799"/>
      <c r="B279" s="800"/>
      <c r="C279" s="801"/>
      <c r="D279" s="801"/>
      <c r="E279" s="801"/>
      <c r="F279" s="801"/>
      <c r="G279" s="801"/>
      <c r="H279" s="801"/>
      <c r="I279" s="801"/>
      <c r="J279" s="801"/>
      <c r="K279" s="755" t="s">
        <v>420</v>
      </c>
      <c r="L279" s="755" t="s">
        <v>421</v>
      </c>
      <c r="M279" s="755" t="s">
        <v>422</v>
      </c>
      <c r="N279" s="1234"/>
      <c r="O279" s="1235"/>
      <c r="P279" s="1234"/>
      <c r="Q279" s="1235"/>
      <c r="T279" s="802" t="s">
        <v>480</v>
      </c>
      <c r="U279" s="803" t="s">
        <v>481</v>
      </c>
      <c r="V279" s="804"/>
      <c r="W279" s="752"/>
      <c r="X279" s="752"/>
      <c r="Y279" s="752"/>
      <c r="Z279" s="752"/>
      <c r="AA279" s="752"/>
      <c r="AB279" s="752"/>
      <c r="AC279" s="789"/>
    </row>
    <row r="280" spans="1:29" s="737" customFormat="1" ht="10.9" customHeight="1" x14ac:dyDescent="0.2">
      <c r="A280" s="805" t="s">
        <v>424</v>
      </c>
      <c r="B280" s="1204" t="str">
        <f>B10</f>
        <v xml:space="preserve"> </v>
      </c>
      <c r="C280" s="1204"/>
      <c r="D280" s="1204"/>
      <c r="E280" s="1204"/>
      <c r="F280" s="1204"/>
      <c r="G280" s="1204"/>
      <c r="H280" s="1204"/>
      <c r="I280" s="1204"/>
      <c r="J280" s="1205"/>
      <c r="K280" s="918">
        <v>0</v>
      </c>
      <c r="L280" s="918">
        <v>0</v>
      </c>
      <c r="M280" s="918">
        <v>0</v>
      </c>
      <c r="N280" s="1202">
        <v>0</v>
      </c>
      <c r="O280" s="1203"/>
      <c r="P280" s="1192"/>
      <c r="Q280" s="1193"/>
      <c r="T280" s="806">
        <f>U272</f>
        <v>0.03</v>
      </c>
      <c r="U280" s="807">
        <v>0.16400000000000001</v>
      </c>
      <c r="V280" s="796">
        <f>IF(U1&gt;4,1,0)</f>
        <v>1</v>
      </c>
      <c r="W280" s="752" t="str">
        <f t="shared" ref="W280:W285" si="9">IF(V280=1,"Yes","No")</f>
        <v>Yes</v>
      </c>
      <c r="X280" s="752"/>
      <c r="Y280" s="752"/>
      <c r="Z280" s="752"/>
      <c r="AA280" s="752"/>
      <c r="AB280" s="752"/>
      <c r="AC280" s="789"/>
    </row>
    <row r="281" spans="1:29" s="737" customFormat="1" ht="10.9" customHeight="1" x14ac:dyDescent="0.2">
      <c r="A281" s="805" t="s">
        <v>425</v>
      </c>
      <c r="B281" s="1204" t="str">
        <f>B11</f>
        <v xml:space="preserve"> </v>
      </c>
      <c r="C281" s="1204"/>
      <c r="D281" s="1204"/>
      <c r="E281" s="1204"/>
      <c r="F281" s="1204"/>
      <c r="G281" s="1204"/>
      <c r="H281" s="1204"/>
      <c r="I281" s="1204"/>
      <c r="J281" s="1205"/>
      <c r="K281" s="918">
        <v>0</v>
      </c>
      <c r="L281" s="918">
        <v>0</v>
      </c>
      <c r="M281" s="918">
        <v>0</v>
      </c>
      <c r="N281" s="1202">
        <v>0</v>
      </c>
      <c r="O281" s="1203"/>
      <c r="P281" s="1192"/>
      <c r="Q281" s="1193"/>
      <c r="T281" s="806">
        <f>U272</f>
        <v>0.03</v>
      </c>
      <c r="U281" s="807">
        <v>0.16400000000000001</v>
      </c>
      <c r="V281" s="796">
        <f>V280</f>
        <v>1</v>
      </c>
      <c r="W281" s="752" t="str">
        <f t="shared" si="9"/>
        <v>Yes</v>
      </c>
      <c r="X281" s="752"/>
      <c r="Y281" s="752"/>
      <c r="Z281" s="752"/>
      <c r="AA281" s="752"/>
      <c r="AB281" s="752"/>
      <c r="AC281" s="789"/>
    </row>
    <row r="282" spans="1:29" s="737" customFormat="1" ht="10.9" customHeight="1" x14ac:dyDescent="0.2">
      <c r="A282" s="805" t="s">
        <v>426</v>
      </c>
      <c r="B282" s="1204" t="str">
        <f>B12</f>
        <v xml:space="preserve"> </v>
      </c>
      <c r="C282" s="1204"/>
      <c r="D282" s="1204"/>
      <c r="E282" s="1204"/>
      <c r="F282" s="1204"/>
      <c r="G282" s="1204"/>
      <c r="H282" s="1204"/>
      <c r="I282" s="1204"/>
      <c r="J282" s="1205"/>
      <c r="K282" s="918">
        <v>0</v>
      </c>
      <c r="L282" s="918">
        <v>0</v>
      </c>
      <c r="M282" s="918">
        <v>0</v>
      </c>
      <c r="N282" s="1202">
        <v>0</v>
      </c>
      <c r="O282" s="1203"/>
      <c r="P282" s="1192"/>
      <c r="Q282" s="1193"/>
      <c r="T282" s="806">
        <f>U272</f>
        <v>0.03</v>
      </c>
      <c r="U282" s="807">
        <v>0.16400000000000001</v>
      </c>
      <c r="V282" s="796">
        <f>V281</f>
        <v>1</v>
      </c>
      <c r="W282" s="752" t="str">
        <f t="shared" si="9"/>
        <v>Yes</v>
      </c>
      <c r="X282" s="752"/>
      <c r="Y282" s="752"/>
      <c r="Z282" s="752"/>
      <c r="AA282" s="752"/>
      <c r="AB282" s="752"/>
      <c r="AC282" s="789"/>
    </row>
    <row r="283" spans="1:29" s="737" customFormat="1" ht="10.9" customHeight="1" x14ac:dyDescent="0.2">
      <c r="A283" s="805" t="s">
        <v>427</v>
      </c>
      <c r="B283" s="1204" t="str">
        <f>B13</f>
        <v xml:space="preserve"> </v>
      </c>
      <c r="C283" s="1204"/>
      <c r="D283" s="1204"/>
      <c r="E283" s="1204"/>
      <c r="F283" s="1204"/>
      <c r="G283" s="1204"/>
      <c r="H283" s="1204"/>
      <c r="I283" s="1204"/>
      <c r="J283" s="1205"/>
      <c r="K283" s="918">
        <v>0</v>
      </c>
      <c r="L283" s="918">
        <v>0</v>
      </c>
      <c r="M283" s="918">
        <v>0</v>
      </c>
      <c r="N283" s="1202">
        <v>0</v>
      </c>
      <c r="O283" s="1203"/>
      <c r="P283" s="1192"/>
      <c r="Q283" s="1193"/>
      <c r="T283" s="806">
        <f>U272</f>
        <v>0.03</v>
      </c>
      <c r="U283" s="807">
        <v>0.16400000000000001</v>
      </c>
      <c r="V283" s="796">
        <f>V282</f>
        <v>1</v>
      </c>
      <c r="W283" s="752" t="str">
        <f t="shared" si="9"/>
        <v>Yes</v>
      </c>
      <c r="X283" s="752"/>
      <c r="Y283" s="752"/>
      <c r="Z283" s="752"/>
      <c r="AA283" s="752"/>
      <c r="AB283" s="752"/>
      <c r="AC283" s="789"/>
    </row>
    <row r="284" spans="1:29" s="737" customFormat="1" ht="10.9" customHeight="1" x14ac:dyDescent="0.2">
      <c r="A284" s="805" t="s">
        <v>428</v>
      </c>
      <c r="B284" s="1204" t="str">
        <f>B14</f>
        <v xml:space="preserve"> </v>
      </c>
      <c r="C284" s="1204"/>
      <c r="D284" s="1204"/>
      <c r="E284" s="1204"/>
      <c r="F284" s="1204"/>
      <c r="G284" s="1204"/>
      <c r="H284" s="1204"/>
      <c r="I284" s="1204"/>
      <c r="J284" s="1205"/>
      <c r="K284" s="918">
        <v>0</v>
      </c>
      <c r="L284" s="918">
        <v>0</v>
      </c>
      <c r="M284" s="918">
        <v>0</v>
      </c>
      <c r="N284" s="1202">
        <v>0</v>
      </c>
      <c r="O284" s="1203"/>
      <c r="P284" s="1192"/>
      <c r="Q284" s="1193"/>
      <c r="T284" s="806">
        <f>U272</f>
        <v>0.03</v>
      </c>
      <c r="U284" s="807">
        <v>0.16400000000000001</v>
      </c>
      <c r="V284" s="796">
        <f>V283</f>
        <v>1</v>
      </c>
      <c r="W284" s="752" t="str">
        <f t="shared" si="9"/>
        <v>Yes</v>
      </c>
      <c r="X284" s="752"/>
      <c r="Y284" s="752"/>
      <c r="Z284" s="752"/>
      <c r="AA284" s="752"/>
      <c r="AB284" s="752"/>
      <c r="AC284" s="789"/>
    </row>
    <row r="285" spans="1:29" s="737" customFormat="1" ht="10.9" customHeight="1" x14ac:dyDescent="0.2">
      <c r="A285" s="727" t="s">
        <v>429</v>
      </c>
      <c r="B285" s="750">
        <v>0</v>
      </c>
      <c r="C285" s="757" t="s">
        <v>430</v>
      </c>
      <c r="D285" s="757"/>
      <c r="E285" s="757"/>
      <c r="F285" s="757"/>
      <c r="G285" s="757"/>
      <c r="H285" s="757"/>
      <c r="I285" s="757"/>
      <c r="J285" s="757"/>
      <c r="K285" s="878">
        <v>0</v>
      </c>
      <c r="L285" s="878">
        <v>0</v>
      </c>
      <c r="M285" s="878">
        <v>0</v>
      </c>
      <c r="N285" s="1202">
        <v>0</v>
      </c>
      <c r="O285" s="1203"/>
      <c r="P285" s="1192"/>
      <c r="Q285" s="1193"/>
      <c r="T285" s="806">
        <f>U272</f>
        <v>0.03</v>
      </c>
      <c r="U285" s="807">
        <v>0.16400000000000001</v>
      </c>
      <c r="V285" s="796">
        <f>V284</f>
        <v>1</v>
      </c>
      <c r="W285" s="752" t="str">
        <f t="shared" si="9"/>
        <v>Yes</v>
      </c>
      <c r="X285" s="752"/>
      <c r="Y285" s="752"/>
      <c r="Z285" s="752"/>
      <c r="AA285" s="752"/>
      <c r="AB285" s="752"/>
      <c r="AC285" s="789"/>
    </row>
    <row r="286" spans="1:29" s="737" customFormat="1" ht="10.9" customHeight="1" x14ac:dyDescent="0.2">
      <c r="A286" s="727" t="s">
        <v>431</v>
      </c>
      <c r="B286" s="750">
        <v>0</v>
      </c>
      <c r="C286" s="729" t="s">
        <v>432</v>
      </c>
      <c r="D286" s="729"/>
      <c r="E286" s="729"/>
      <c r="F286" s="729"/>
      <c r="G286" s="729"/>
      <c r="H286" s="729"/>
      <c r="I286" s="729"/>
      <c r="J286" s="729"/>
      <c r="K286" s="905">
        <f>SUM(K280:K285)</f>
        <v>0</v>
      </c>
      <c r="L286" s="905">
        <f>SUM(L280:L285)</f>
        <v>0</v>
      </c>
      <c r="M286" s="905">
        <f>SUM(M280:M285)</f>
        <v>0</v>
      </c>
      <c r="N286" s="1190">
        <f>SUM(N280:O285)</f>
        <v>0</v>
      </c>
      <c r="O286" s="1191"/>
      <c r="P286" s="1192"/>
      <c r="Q286" s="1193"/>
      <c r="T286" s="806"/>
      <c r="U286" s="807"/>
      <c r="V286" s="796"/>
      <c r="W286" s="752"/>
      <c r="X286" s="752"/>
      <c r="Y286" s="752"/>
      <c r="Z286" s="752"/>
      <c r="AA286" s="752"/>
      <c r="AB286" s="752"/>
      <c r="AC286" s="789"/>
    </row>
    <row r="287" spans="1:29" s="737" customFormat="1" ht="10.9" customHeight="1" x14ac:dyDescent="0.2">
      <c r="A287" s="727" t="s">
        <v>433</v>
      </c>
      <c r="B287" s="762"/>
      <c r="C287" s="729"/>
      <c r="D287" s="729"/>
      <c r="E287" s="729"/>
      <c r="F287" s="729"/>
      <c r="G287" s="729"/>
      <c r="H287" s="729"/>
      <c r="I287" s="729"/>
      <c r="J287" s="729"/>
      <c r="K287" s="871"/>
      <c r="L287" s="871"/>
      <c r="M287" s="871"/>
      <c r="N287" s="845"/>
      <c r="O287" s="846"/>
      <c r="P287" s="1211"/>
      <c r="Q287" s="1212"/>
      <c r="T287" s="806"/>
      <c r="U287" s="807"/>
      <c r="V287" s="796"/>
      <c r="W287" s="752"/>
      <c r="X287" s="752"/>
      <c r="Y287" s="752"/>
      <c r="Z287" s="752"/>
      <c r="AA287" s="752"/>
      <c r="AB287" s="752"/>
      <c r="AC287" s="789"/>
    </row>
    <row r="288" spans="1:29" s="737" customFormat="1" ht="10.9" customHeight="1" x14ac:dyDescent="0.2">
      <c r="A288" s="727" t="s">
        <v>434</v>
      </c>
      <c r="B288" s="750">
        <v>0</v>
      </c>
      <c r="C288" s="728" t="s">
        <v>435</v>
      </c>
      <c r="D288" s="728"/>
      <c r="E288" s="728"/>
      <c r="F288" s="728"/>
      <c r="G288" s="729"/>
      <c r="H288" s="729"/>
      <c r="I288" s="729"/>
      <c r="J288" s="729"/>
      <c r="K288" s="878">
        <v>0</v>
      </c>
      <c r="L288" s="878">
        <v>0</v>
      </c>
      <c r="M288" s="878">
        <v>0</v>
      </c>
      <c r="N288" s="1202">
        <v>0</v>
      </c>
      <c r="O288" s="1203"/>
      <c r="P288" s="1192"/>
      <c r="Q288" s="1193"/>
      <c r="T288" s="806">
        <f>U272</f>
        <v>0.03</v>
      </c>
      <c r="U288" s="807">
        <f>U274</f>
        <v>0.39</v>
      </c>
      <c r="V288" s="796">
        <f>V285</f>
        <v>1</v>
      </c>
      <c r="W288" s="752" t="str">
        <f t="shared" ref="W288:W293" si="10">IF(V288=1,"Yes","No")</f>
        <v>Yes</v>
      </c>
      <c r="X288" s="752"/>
      <c r="Y288" s="752"/>
      <c r="Z288" s="752"/>
      <c r="AA288" s="752"/>
      <c r="AB288" s="752"/>
      <c r="AC288" s="789"/>
    </row>
    <row r="289" spans="1:29" s="737" customFormat="1" ht="10.9" customHeight="1" x14ac:dyDescent="0.2">
      <c r="A289" s="727" t="s">
        <v>436</v>
      </c>
      <c r="B289" s="750">
        <v>0</v>
      </c>
      <c r="C289" s="728" t="s">
        <v>437</v>
      </c>
      <c r="D289" s="728"/>
      <c r="E289" s="728"/>
      <c r="F289" s="728"/>
      <c r="G289" s="729"/>
      <c r="H289" s="729"/>
      <c r="I289" s="729"/>
      <c r="J289" s="729"/>
      <c r="K289" s="878">
        <v>0</v>
      </c>
      <c r="L289" s="878">
        <v>0</v>
      </c>
      <c r="M289" s="878">
        <v>0</v>
      </c>
      <c r="N289" s="1202">
        <v>0</v>
      </c>
      <c r="O289" s="1203"/>
      <c r="P289" s="1192"/>
      <c r="Q289" s="1193"/>
      <c r="T289" s="806">
        <f>U272</f>
        <v>0.03</v>
      </c>
      <c r="U289" s="807">
        <f>U274</f>
        <v>0.39</v>
      </c>
      <c r="V289" s="796">
        <f>V288</f>
        <v>1</v>
      </c>
      <c r="W289" s="752" t="str">
        <f t="shared" si="10"/>
        <v>Yes</v>
      </c>
      <c r="X289" s="752"/>
      <c r="Y289" s="752"/>
      <c r="Z289" s="752"/>
      <c r="AA289" s="752"/>
      <c r="AB289" s="752"/>
      <c r="AC289" s="789"/>
    </row>
    <row r="290" spans="1:29" s="737" customFormat="1" ht="10.9" customHeight="1" x14ac:dyDescent="0.2">
      <c r="A290" s="727" t="s">
        <v>438</v>
      </c>
      <c r="B290" s="750">
        <v>0</v>
      </c>
      <c r="C290" s="728" t="s">
        <v>439</v>
      </c>
      <c r="D290" s="728"/>
      <c r="E290" s="728"/>
      <c r="F290" s="728"/>
      <c r="G290" s="729"/>
      <c r="H290" s="729"/>
      <c r="I290" s="729"/>
      <c r="J290" s="729"/>
      <c r="K290" s="734"/>
      <c r="L290" s="734"/>
      <c r="M290" s="734"/>
      <c r="N290" s="1187">
        <f>+'Bdgt Yr 5'!I42+'Bdgt Yr 5'!I43+'Bdgt Yr 5'!I47+'Bdgt Yr 5'!I48+'Bdgt Yr 5'!J47+'Bdgt Yr 5'!J48</f>
        <v>0</v>
      </c>
      <c r="O290" s="1188"/>
      <c r="P290" s="1192"/>
      <c r="Q290" s="1193"/>
      <c r="T290" s="806">
        <f>U272</f>
        <v>0.03</v>
      </c>
      <c r="U290" s="807">
        <f>U276</f>
        <v>1.7000000000000001E-2</v>
      </c>
      <c r="V290" s="796">
        <f>V289</f>
        <v>1</v>
      </c>
      <c r="W290" s="752" t="str">
        <f t="shared" si="10"/>
        <v>Yes</v>
      </c>
      <c r="X290" s="752"/>
      <c r="Y290" s="752"/>
      <c r="Z290" s="752"/>
      <c r="AA290" s="752"/>
      <c r="AB290" s="752"/>
      <c r="AC290" s="789"/>
    </row>
    <row r="291" spans="1:29" s="737" customFormat="1" ht="10.9" customHeight="1" x14ac:dyDescent="0.2">
      <c r="A291" s="727" t="s">
        <v>440</v>
      </c>
      <c r="B291" s="750">
        <v>0</v>
      </c>
      <c r="C291" s="728" t="s">
        <v>441</v>
      </c>
      <c r="D291" s="728"/>
      <c r="E291" s="728"/>
      <c r="F291" s="728"/>
      <c r="G291" s="729"/>
      <c r="H291" s="729"/>
      <c r="I291" s="729"/>
      <c r="J291" s="729"/>
      <c r="K291" s="734"/>
      <c r="L291" s="734"/>
      <c r="M291" s="734"/>
      <c r="N291" s="1187">
        <f>+'Bdgt Yr 5'!K44+'Bdgt Yr 5'!K45</f>
        <v>0</v>
      </c>
      <c r="O291" s="1188"/>
      <c r="P291" s="1192"/>
      <c r="Q291" s="1193"/>
      <c r="T291" s="806">
        <f>U272</f>
        <v>0.03</v>
      </c>
      <c r="U291" s="807">
        <f>U276</f>
        <v>1.7000000000000001E-2</v>
      </c>
      <c r="V291" s="796">
        <f>V290</f>
        <v>1</v>
      </c>
      <c r="W291" s="752" t="str">
        <f t="shared" si="10"/>
        <v>Yes</v>
      </c>
      <c r="X291" s="752"/>
      <c r="Y291" s="752"/>
      <c r="Z291" s="752"/>
      <c r="AA291" s="752"/>
      <c r="AB291" s="752"/>
      <c r="AC291" s="789"/>
    </row>
    <row r="292" spans="1:29" s="737" customFormat="1" ht="10.9" customHeight="1" x14ac:dyDescent="0.2">
      <c r="A292" s="727" t="s">
        <v>442</v>
      </c>
      <c r="B292" s="750">
        <v>0</v>
      </c>
      <c r="C292" s="728" t="s">
        <v>443</v>
      </c>
      <c r="D292" s="736"/>
      <c r="E292" s="736"/>
      <c r="F292" s="736"/>
      <c r="H292" s="775"/>
      <c r="I292" s="729"/>
      <c r="J292" s="729"/>
      <c r="K292" s="734"/>
      <c r="L292" s="734"/>
      <c r="M292" s="734"/>
      <c r="N292" s="1209">
        <v>0</v>
      </c>
      <c r="O292" s="1210"/>
      <c r="P292" s="1192"/>
      <c r="Q292" s="1193"/>
      <c r="T292" s="806">
        <f>U272</f>
        <v>0.03</v>
      </c>
      <c r="U292" s="807">
        <f>U274</f>
        <v>0.39</v>
      </c>
      <c r="V292" s="796">
        <f>V291</f>
        <v>1</v>
      </c>
      <c r="W292" s="752" t="str">
        <f t="shared" si="10"/>
        <v>Yes</v>
      </c>
      <c r="X292" s="752"/>
      <c r="Y292" s="752"/>
      <c r="Z292" s="752"/>
      <c r="AA292" s="752"/>
      <c r="AB292" s="752"/>
      <c r="AC292" s="789"/>
    </row>
    <row r="293" spans="1:29" s="737" customFormat="1" ht="10.9" customHeight="1" x14ac:dyDescent="0.2">
      <c r="A293" s="773" t="s">
        <v>429</v>
      </c>
      <c r="B293" s="750">
        <v>0</v>
      </c>
      <c r="C293" s="774" t="s">
        <v>444</v>
      </c>
      <c r="D293" s="774"/>
      <c r="E293" s="774"/>
      <c r="F293" s="774"/>
      <c r="G293" s="775"/>
      <c r="H293" s="729"/>
      <c r="I293" s="729"/>
      <c r="J293" s="729"/>
      <c r="K293" s="734"/>
      <c r="L293" s="734"/>
      <c r="M293" s="734"/>
      <c r="N293" s="1209">
        <v>0</v>
      </c>
      <c r="O293" s="1210"/>
      <c r="P293" s="1192"/>
      <c r="Q293" s="1193"/>
      <c r="T293" s="806">
        <f>U272</f>
        <v>0.03</v>
      </c>
      <c r="U293" s="807">
        <f>U274</f>
        <v>0.39</v>
      </c>
      <c r="V293" s="796">
        <f>V292</f>
        <v>1</v>
      </c>
      <c r="W293" s="752" t="str">
        <f t="shared" si="10"/>
        <v>Yes</v>
      </c>
      <c r="X293" s="752"/>
      <c r="Y293" s="752"/>
      <c r="Z293" s="752"/>
      <c r="AA293" s="752"/>
      <c r="AB293" s="752"/>
      <c r="AC293" s="789"/>
    </row>
    <row r="294" spans="1:29" s="737" customFormat="1" ht="10.9" customHeight="1" x14ac:dyDescent="0.2">
      <c r="A294" s="727"/>
      <c r="B294" s="728" t="s">
        <v>445</v>
      </c>
      <c r="C294" s="729"/>
      <c r="D294" s="729"/>
      <c r="E294" s="729"/>
      <c r="F294" s="729"/>
      <c r="G294" s="729"/>
      <c r="H294" s="729"/>
      <c r="I294" s="729"/>
      <c r="J294" s="729"/>
      <c r="K294" s="734"/>
      <c r="L294" s="734"/>
      <c r="M294" s="734"/>
      <c r="N294" s="1190">
        <f>SUM(N286:O293)</f>
        <v>0</v>
      </c>
      <c r="O294" s="1191"/>
      <c r="P294" s="1192"/>
      <c r="Q294" s="1193"/>
      <c r="T294" s="793"/>
      <c r="U294" s="791"/>
      <c r="V294" s="808"/>
      <c r="W294" s="752"/>
      <c r="X294" s="752"/>
      <c r="Y294" s="752"/>
      <c r="Z294" s="752"/>
      <c r="AA294" s="752"/>
      <c r="AB294" s="752"/>
      <c r="AC294" s="789"/>
    </row>
    <row r="295" spans="1:29" s="737" customFormat="1" ht="10.9" customHeight="1" x14ac:dyDescent="0.2">
      <c r="A295" s="727" t="s">
        <v>446</v>
      </c>
      <c r="B295" s="728"/>
      <c r="C295" s="729"/>
      <c r="D295" s="729"/>
      <c r="E295" s="729"/>
      <c r="F295" s="729"/>
      <c r="G295" s="729"/>
      <c r="H295" s="729"/>
      <c r="I295" s="771"/>
      <c r="J295" s="729"/>
      <c r="K295" s="734"/>
      <c r="L295" s="734"/>
      <c r="M295" s="734"/>
      <c r="N295" s="1190">
        <f>ROUND('Bdgt Yr 5'!J52,0)</f>
        <v>0</v>
      </c>
      <c r="O295" s="1191"/>
      <c r="P295" s="1192"/>
      <c r="Q295" s="1193"/>
      <c r="T295" s="793"/>
      <c r="U295" s="791"/>
      <c r="V295" s="808"/>
      <c r="W295" s="752"/>
      <c r="X295" s="752"/>
      <c r="Y295" s="752"/>
      <c r="Z295" s="752"/>
      <c r="AA295" s="752"/>
      <c r="AB295" s="752"/>
      <c r="AC295" s="789"/>
    </row>
    <row r="296" spans="1:29" s="737" customFormat="1" ht="10.9" customHeight="1" x14ac:dyDescent="0.2">
      <c r="A296" s="727"/>
      <c r="B296" s="728" t="s">
        <v>447</v>
      </c>
      <c r="C296" s="729"/>
      <c r="D296" s="729"/>
      <c r="E296" s="729"/>
      <c r="F296" s="729"/>
      <c r="G296" s="729"/>
      <c r="H296" s="729"/>
      <c r="I296" s="729"/>
      <c r="J296" s="729"/>
      <c r="K296" s="734"/>
      <c r="L296" s="734"/>
      <c r="M296" s="734"/>
      <c r="N296" s="1187">
        <f>SUM(N294:O295)</f>
        <v>0</v>
      </c>
      <c r="O296" s="1188"/>
      <c r="P296" s="1192"/>
      <c r="Q296" s="1193"/>
      <c r="T296" s="793"/>
      <c r="U296" s="791"/>
      <c r="V296" s="808"/>
      <c r="W296" s="752"/>
      <c r="X296" s="752"/>
      <c r="Y296" s="752"/>
      <c r="Z296" s="752"/>
      <c r="AA296" s="752"/>
      <c r="AB296" s="752"/>
      <c r="AC296" s="789"/>
    </row>
    <row r="297" spans="1:29" s="737" customFormat="1" ht="10.9" customHeight="1" x14ac:dyDescent="0.2">
      <c r="A297" s="744" t="s">
        <v>448</v>
      </c>
      <c r="B297" s="745"/>
      <c r="C297" s="746"/>
      <c r="D297" s="746"/>
      <c r="E297" s="746"/>
      <c r="F297" s="746"/>
      <c r="G297" s="746"/>
      <c r="H297" s="746"/>
      <c r="I297" s="746"/>
      <c r="J297" s="746"/>
      <c r="K297" s="777"/>
      <c r="L297" s="777"/>
      <c r="M297" s="909"/>
      <c r="N297" s="872"/>
      <c r="O297" s="873"/>
      <c r="P297" s="861"/>
      <c r="Q297" s="863"/>
      <c r="T297" s="793"/>
      <c r="U297" s="791"/>
      <c r="V297" s="808"/>
      <c r="W297" s="752"/>
      <c r="X297" s="752"/>
      <c r="Y297" s="752"/>
      <c r="Z297" s="752"/>
      <c r="AA297" s="752"/>
      <c r="AB297" s="752"/>
      <c r="AC297" s="789"/>
    </row>
    <row r="298" spans="1:29" s="737" customFormat="1" ht="10.9" customHeight="1" x14ac:dyDescent="0.2">
      <c r="A298" s="838"/>
      <c r="B298" s="896" t="s">
        <v>33</v>
      </c>
      <c r="C298" s="1215">
        <v>0</v>
      </c>
      <c r="D298" s="1215"/>
      <c r="E298" s="1215"/>
      <c r="F298" s="1215"/>
      <c r="G298" s="1215"/>
      <c r="H298" s="1215"/>
      <c r="I298" s="1215"/>
      <c r="J298" s="1215"/>
      <c r="K298" s="1215"/>
      <c r="L298" s="1215"/>
      <c r="M298" s="1216"/>
      <c r="N298" s="874"/>
      <c r="O298" s="875"/>
      <c r="P298" s="864"/>
      <c r="Q298" s="866"/>
      <c r="T298" s="793"/>
      <c r="U298" s="791"/>
      <c r="V298" s="808"/>
      <c r="W298" s="752"/>
      <c r="X298" s="752"/>
      <c r="Y298" s="752"/>
      <c r="Z298" s="752"/>
      <c r="AA298" s="752"/>
      <c r="AB298" s="752"/>
      <c r="AC298" s="789"/>
    </row>
    <row r="299" spans="1:29" s="737" customFormat="1" ht="10.9" customHeight="1" x14ac:dyDescent="0.2">
      <c r="A299" s="838"/>
      <c r="B299" s="896" t="s">
        <v>33</v>
      </c>
      <c r="C299" s="1215">
        <v>0</v>
      </c>
      <c r="D299" s="1215"/>
      <c r="E299" s="1215"/>
      <c r="F299" s="1215"/>
      <c r="G299" s="1215"/>
      <c r="H299" s="1215"/>
      <c r="I299" s="1215"/>
      <c r="J299" s="1215"/>
      <c r="K299" s="1215"/>
      <c r="L299" s="1215"/>
      <c r="M299" s="1216"/>
      <c r="N299" s="874"/>
      <c r="O299" s="875"/>
      <c r="P299" s="864"/>
      <c r="Q299" s="866"/>
      <c r="T299" s="793"/>
      <c r="U299" s="791"/>
      <c r="V299" s="808"/>
      <c r="W299" s="752"/>
      <c r="X299" s="752"/>
      <c r="Y299" s="752"/>
      <c r="Z299" s="752"/>
      <c r="AA299" s="752"/>
      <c r="AB299" s="752"/>
      <c r="AC299" s="789"/>
    </row>
    <row r="300" spans="1:29" s="737" customFormat="1" ht="10.9" customHeight="1" x14ac:dyDescent="0.2">
      <c r="A300" s="838"/>
      <c r="B300" s="896" t="s">
        <v>33</v>
      </c>
      <c r="C300" s="1215">
        <v>0</v>
      </c>
      <c r="D300" s="1215"/>
      <c r="E300" s="1215"/>
      <c r="F300" s="1215"/>
      <c r="G300" s="1215"/>
      <c r="H300" s="1215"/>
      <c r="I300" s="1215"/>
      <c r="J300" s="1215"/>
      <c r="K300" s="1215"/>
      <c r="L300" s="1215"/>
      <c r="M300" s="1216"/>
      <c r="N300" s="874"/>
      <c r="O300" s="875"/>
      <c r="P300" s="864"/>
      <c r="Q300" s="866"/>
      <c r="T300" s="793"/>
      <c r="U300" s="791"/>
      <c r="V300" s="808"/>
      <c r="W300" s="752"/>
      <c r="X300" s="752"/>
      <c r="Y300" s="752"/>
      <c r="Z300" s="752"/>
      <c r="AA300" s="752"/>
      <c r="AB300" s="752"/>
      <c r="AC300" s="789"/>
    </row>
    <row r="301" spans="1:29" s="737" customFormat="1" ht="10.9" customHeight="1" x14ac:dyDescent="0.2">
      <c r="A301" s="910"/>
      <c r="B301" s="825"/>
      <c r="C301" s="1215">
        <v>0</v>
      </c>
      <c r="D301" s="1215"/>
      <c r="E301" s="1215"/>
      <c r="F301" s="1215"/>
      <c r="G301" s="1215"/>
      <c r="H301" s="1215"/>
      <c r="I301" s="1215"/>
      <c r="J301" s="1215"/>
      <c r="K301" s="1215"/>
      <c r="L301" s="1215"/>
      <c r="M301" s="1216"/>
      <c r="N301" s="876"/>
      <c r="O301" s="877"/>
      <c r="P301" s="867"/>
      <c r="Q301" s="869"/>
      <c r="T301" s="793"/>
      <c r="U301" s="791"/>
      <c r="V301" s="808"/>
      <c r="W301" s="752"/>
      <c r="X301" s="752"/>
      <c r="Y301" s="752"/>
      <c r="Z301" s="752"/>
      <c r="AA301" s="752"/>
      <c r="AB301" s="752"/>
      <c r="AC301" s="789"/>
    </row>
    <row r="302" spans="1:29" s="737" customFormat="1" ht="10.9" customHeight="1" x14ac:dyDescent="0.2">
      <c r="A302" s="727"/>
      <c r="B302" s="728" t="s">
        <v>449</v>
      </c>
      <c r="C302" s="729"/>
      <c r="D302" s="729"/>
      <c r="E302" s="729"/>
      <c r="F302" s="729"/>
      <c r="G302" s="729"/>
      <c r="H302" s="729"/>
      <c r="I302" s="729"/>
      <c r="J302" s="729"/>
      <c r="K302" s="911"/>
      <c r="L302" s="911"/>
      <c r="M302" s="912"/>
      <c r="N302" s="1187">
        <f>'Bdgt Yr 5'!K54</f>
        <v>0</v>
      </c>
      <c r="O302" s="1188"/>
      <c r="P302" s="1192"/>
      <c r="Q302" s="1193"/>
      <c r="T302" s="793"/>
      <c r="U302" s="791"/>
      <c r="V302" s="808">
        <f>V293</f>
        <v>1</v>
      </c>
      <c r="W302" s="752" t="str">
        <f>IF(V302=1,"Yes","No")</f>
        <v>Yes</v>
      </c>
      <c r="X302" s="752"/>
      <c r="Y302" s="752"/>
      <c r="Z302" s="752"/>
      <c r="AA302" s="752"/>
      <c r="AB302" s="752"/>
      <c r="AC302" s="789"/>
    </row>
    <row r="303" spans="1:29" s="737" customFormat="1" ht="10.9" customHeight="1" x14ac:dyDescent="0.2">
      <c r="A303" s="773" t="s">
        <v>450</v>
      </c>
      <c r="B303" s="774"/>
      <c r="C303" s="775"/>
      <c r="D303" s="775" t="s">
        <v>451</v>
      </c>
      <c r="E303" s="775"/>
      <c r="F303" s="775"/>
      <c r="G303" s="775"/>
      <c r="H303" s="775"/>
      <c r="I303" s="775"/>
      <c r="J303" s="775"/>
      <c r="K303" s="776"/>
      <c r="L303" s="776"/>
      <c r="M303" s="776"/>
      <c r="N303" s="1187">
        <f>'Bdgt Yr 5'!K57</f>
        <v>0</v>
      </c>
      <c r="O303" s="1188"/>
      <c r="P303" s="1192"/>
      <c r="Q303" s="1193"/>
      <c r="T303" s="793">
        <f>U272</f>
        <v>0.03</v>
      </c>
      <c r="U303" s="791" t="s">
        <v>482</v>
      </c>
      <c r="V303" s="808">
        <f>V302</f>
        <v>1</v>
      </c>
      <c r="W303" s="752" t="str">
        <f>IF(V303=1,"Yes","No")</f>
        <v>Yes</v>
      </c>
      <c r="X303" s="752"/>
      <c r="Y303" s="752"/>
      <c r="Z303" s="752"/>
      <c r="AA303" s="752"/>
      <c r="AB303" s="752"/>
      <c r="AC303" s="789"/>
    </row>
    <row r="304" spans="1:29" s="737" customFormat="1" ht="10.9" customHeight="1" x14ac:dyDescent="0.2">
      <c r="A304" s="744"/>
      <c r="B304" s="745"/>
      <c r="C304" s="746"/>
      <c r="D304" s="729" t="s">
        <v>452</v>
      </c>
      <c r="E304" s="729"/>
      <c r="F304" s="729"/>
      <c r="G304" s="729"/>
      <c r="H304" s="729"/>
      <c r="I304" s="729"/>
      <c r="J304" s="729"/>
      <c r="K304" s="734"/>
      <c r="L304" s="734"/>
      <c r="M304" s="734"/>
      <c r="N304" s="1187">
        <f>'Bdgt Yr 5'!K58</f>
        <v>0</v>
      </c>
      <c r="O304" s="1188"/>
      <c r="P304" s="1192"/>
      <c r="Q304" s="1193"/>
      <c r="T304" s="793">
        <f>U272</f>
        <v>0.03</v>
      </c>
      <c r="U304" s="791" t="s">
        <v>482</v>
      </c>
      <c r="V304" s="808">
        <f>V302</f>
        <v>1</v>
      </c>
      <c r="W304" s="752" t="str">
        <f>IF(V304=1,"Yes","No")</f>
        <v>Yes</v>
      </c>
      <c r="X304" s="752"/>
      <c r="Y304" s="752"/>
      <c r="Z304" s="752"/>
      <c r="AA304" s="752"/>
      <c r="AB304" s="752"/>
      <c r="AC304" s="789"/>
    </row>
    <row r="305" spans="1:29" s="737" customFormat="1" ht="10.9" customHeight="1" x14ac:dyDescent="0.2">
      <c r="A305" s="735"/>
      <c r="B305" s="736"/>
      <c r="K305" s="738"/>
      <c r="L305" s="738"/>
      <c r="M305" s="738"/>
      <c r="N305" s="861"/>
      <c r="O305" s="863"/>
      <c r="P305" s="861"/>
      <c r="Q305" s="863"/>
      <c r="T305" s="793"/>
      <c r="U305" s="791"/>
      <c r="V305" s="808"/>
      <c r="W305" s="752"/>
      <c r="X305" s="752"/>
      <c r="Y305" s="752"/>
      <c r="Z305" s="752"/>
      <c r="AA305" s="752"/>
      <c r="AB305" s="752"/>
      <c r="AC305" s="789"/>
    </row>
    <row r="306" spans="1:29" s="737" customFormat="1" ht="10.9" customHeight="1" x14ac:dyDescent="0.2">
      <c r="A306" s="735"/>
      <c r="B306" s="736"/>
      <c r="K306" s="738"/>
      <c r="L306" s="738"/>
      <c r="M306" s="738"/>
      <c r="N306" s="864"/>
      <c r="O306" s="866"/>
      <c r="P306" s="864"/>
      <c r="Q306" s="866"/>
      <c r="T306" s="793"/>
      <c r="U306" s="791"/>
      <c r="V306" s="808"/>
      <c r="W306" s="752"/>
      <c r="X306" s="752"/>
      <c r="Y306" s="752"/>
      <c r="Z306" s="752"/>
      <c r="AA306" s="752"/>
      <c r="AB306" s="752"/>
      <c r="AC306" s="789"/>
    </row>
    <row r="307" spans="1:29" s="737" customFormat="1" ht="11.65" customHeight="1" x14ac:dyDescent="0.2">
      <c r="A307" s="744" t="s">
        <v>453</v>
      </c>
      <c r="B307" s="745"/>
      <c r="C307" s="746"/>
      <c r="D307" s="746"/>
      <c r="E307" s="746"/>
      <c r="F307" s="746"/>
      <c r="G307" s="746"/>
      <c r="H307" s="746"/>
      <c r="I307" s="746"/>
      <c r="J307" s="746"/>
      <c r="K307" s="777"/>
      <c r="L307" s="777"/>
      <c r="M307" s="777"/>
      <c r="N307" s="864"/>
      <c r="O307" s="866"/>
      <c r="P307" s="864"/>
      <c r="Q307" s="866"/>
      <c r="T307" s="793"/>
      <c r="U307" s="791"/>
      <c r="V307" s="808"/>
      <c r="W307" s="752"/>
      <c r="X307" s="752"/>
      <c r="Y307" s="752"/>
      <c r="Z307" s="752"/>
      <c r="AA307" s="752"/>
      <c r="AB307" s="752"/>
      <c r="AC307" s="789"/>
    </row>
    <row r="308" spans="1:29" s="737" customFormat="1" ht="10.9" customHeight="1" x14ac:dyDescent="0.2">
      <c r="A308" s="735"/>
      <c r="B308" s="767" t="s">
        <v>454</v>
      </c>
      <c r="C308" s="767"/>
      <c r="D308" s="842" t="s">
        <v>455</v>
      </c>
      <c r="E308" s="1277">
        <f>'Bdgt Yr 5'!K61</f>
        <v>0</v>
      </c>
      <c r="F308" s="1277"/>
      <c r="G308" s="1277"/>
      <c r="H308" s="1277"/>
      <c r="I308" s="816"/>
      <c r="J308" s="772"/>
      <c r="K308" s="772"/>
      <c r="N308" s="864"/>
      <c r="O308" s="866"/>
      <c r="P308" s="864"/>
      <c r="Q308" s="866"/>
      <c r="T308" s="793"/>
      <c r="U308" s="791"/>
      <c r="V308" s="808"/>
      <c r="W308" s="752"/>
      <c r="X308" s="752"/>
      <c r="Y308" s="752"/>
      <c r="Z308" s="752"/>
      <c r="AA308" s="752"/>
      <c r="AB308" s="752"/>
      <c r="AC308" s="789"/>
    </row>
    <row r="309" spans="1:29" s="737" customFormat="1" ht="13.15" customHeight="1" x14ac:dyDescent="0.2">
      <c r="A309" s="735"/>
      <c r="B309" s="767" t="s">
        <v>456</v>
      </c>
      <c r="C309" s="767"/>
      <c r="D309" s="767"/>
      <c r="E309" s="1277">
        <f>'Bdgt Yr 5'!K62</f>
        <v>0</v>
      </c>
      <c r="F309" s="1277"/>
      <c r="G309" s="1277"/>
      <c r="H309" s="1277"/>
      <c r="I309" s="816"/>
      <c r="J309" s="772"/>
      <c r="K309" s="772"/>
      <c r="N309" s="864"/>
      <c r="O309" s="866"/>
      <c r="P309" s="864"/>
      <c r="Q309" s="866"/>
      <c r="T309" s="793"/>
      <c r="U309" s="791"/>
      <c r="V309" s="808"/>
      <c r="W309" s="752"/>
      <c r="X309" s="752"/>
      <c r="Y309" s="752"/>
      <c r="Z309" s="752"/>
      <c r="AA309" s="752"/>
      <c r="AB309" s="752"/>
      <c r="AC309" s="789"/>
    </row>
    <row r="310" spans="1:29" s="737" customFormat="1" ht="11.65" customHeight="1" x14ac:dyDescent="0.2">
      <c r="A310" s="735"/>
      <c r="B310" s="767" t="s">
        <v>457</v>
      </c>
      <c r="C310" s="767"/>
      <c r="D310" s="767"/>
      <c r="E310" s="1277">
        <f>'Bdgt Yr 5'!K63</f>
        <v>0</v>
      </c>
      <c r="F310" s="1277"/>
      <c r="G310" s="1277"/>
      <c r="H310" s="1277"/>
      <c r="I310" s="816"/>
      <c r="J310" s="772"/>
      <c r="K310" s="772"/>
      <c r="N310" s="864"/>
      <c r="O310" s="866"/>
      <c r="P310" s="864"/>
      <c r="Q310" s="866"/>
      <c r="T310" s="793"/>
      <c r="U310" s="791"/>
      <c r="V310" s="808"/>
      <c r="W310" s="752"/>
      <c r="X310" s="752"/>
      <c r="Y310" s="752"/>
      <c r="Z310" s="752"/>
      <c r="AA310" s="752"/>
      <c r="AB310" s="752"/>
      <c r="AC310" s="789"/>
    </row>
    <row r="311" spans="1:29" s="737" customFormat="1" ht="10.9" customHeight="1" x14ac:dyDescent="0.2">
      <c r="A311" s="735"/>
      <c r="B311" s="825" t="s">
        <v>458</v>
      </c>
      <c r="C311" s="825"/>
      <c r="D311" s="767"/>
      <c r="E311" s="1277">
        <f>'Bdgt Yr 5'!K64</f>
        <v>0</v>
      </c>
      <c r="F311" s="1277"/>
      <c r="G311" s="1277"/>
      <c r="H311" s="1277"/>
      <c r="J311" s="772"/>
      <c r="K311" s="772"/>
      <c r="N311" s="864"/>
      <c r="O311" s="866"/>
      <c r="P311" s="864"/>
      <c r="Q311" s="866"/>
      <c r="T311" s="793"/>
      <c r="U311" s="791"/>
      <c r="V311" s="808"/>
      <c r="W311" s="752"/>
      <c r="X311" s="752"/>
      <c r="Y311" s="752"/>
      <c r="Z311" s="752"/>
      <c r="AA311" s="752"/>
      <c r="AB311" s="752"/>
      <c r="AC311" s="789"/>
    </row>
    <row r="312" spans="1:29" s="737" customFormat="1" ht="4.1500000000000004" customHeight="1" x14ac:dyDescent="0.2">
      <c r="A312" s="727"/>
      <c r="B312" s="757"/>
      <c r="C312" s="757"/>
      <c r="D312" s="767"/>
      <c r="E312" s="767"/>
      <c r="F312" s="767"/>
      <c r="G312" s="904"/>
      <c r="H312" s="904"/>
      <c r="J312" s="749"/>
      <c r="K312" s="749"/>
      <c r="N312" s="867"/>
      <c r="O312" s="869"/>
      <c r="P312" s="867"/>
      <c r="Q312" s="869"/>
      <c r="T312" s="793"/>
      <c r="U312" s="791"/>
      <c r="V312" s="808"/>
      <c r="W312" s="752"/>
      <c r="X312" s="752"/>
      <c r="Y312" s="752"/>
      <c r="Z312" s="752"/>
      <c r="AA312" s="752"/>
      <c r="AB312" s="752"/>
      <c r="AC312" s="789"/>
    </row>
    <row r="313" spans="1:29" s="737" customFormat="1" ht="10.9" customHeight="1" x14ac:dyDescent="0.2">
      <c r="A313" s="727" t="s">
        <v>33</v>
      </c>
      <c r="B313" s="1242" t="s">
        <v>655</v>
      </c>
      <c r="C313" s="1242"/>
      <c r="D313" s="1242"/>
      <c r="E313" s="1242"/>
      <c r="F313" s="1242"/>
      <c r="G313" s="1242"/>
      <c r="H313" s="882">
        <v>0</v>
      </c>
      <c r="I313" s="774" t="s">
        <v>639</v>
      </c>
      <c r="J313" s="775" t="s">
        <v>459</v>
      </c>
      <c r="K313" s="731"/>
      <c r="L313" s="731"/>
      <c r="M313" s="731"/>
      <c r="N313" s="1190">
        <f>SUM(E308:H311)*V313</f>
        <v>0</v>
      </c>
      <c r="O313" s="1191"/>
      <c r="P313" s="1192"/>
      <c r="Q313" s="1193"/>
      <c r="T313" s="793"/>
      <c r="U313" s="791"/>
      <c r="V313" s="808">
        <f>V304</f>
        <v>1</v>
      </c>
      <c r="W313" s="752" t="str">
        <f>IF(V313=1,"Yes","No")</f>
        <v>Yes</v>
      </c>
      <c r="X313" s="752"/>
      <c r="Y313" s="752"/>
      <c r="Z313" s="752"/>
      <c r="AA313" s="752"/>
      <c r="AB313" s="752"/>
      <c r="AC313" s="789"/>
    </row>
    <row r="314" spans="1:29" s="737" customFormat="1" ht="10.9" customHeight="1" x14ac:dyDescent="0.2">
      <c r="A314" s="727" t="s">
        <v>460</v>
      </c>
      <c r="B314" s="728"/>
      <c r="C314" s="729"/>
      <c r="D314" s="729"/>
      <c r="E314" s="729"/>
      <c r="F314" s="729"/>
      <c r="G314" s="729"/>
      <c r="H314" s="729"/>
      <c r="I314" s="729"/>
      <c r="J314" s="729"/>
      <c r="K314" s="734"/>
      <c r="L314" s="734"/>
      <c r="M314" s="734"/>
      <c r="N314" s="1211"/>
      <c r="O314" s="1212"/>
      <c r="P314" s="1211"/>
      <c r="Q314" s="1212"/>
      <c r="T314" s="793"/>
      <c r="U314" s="791"/>
      <c r="V314" s="808"/>
      <c r="W314" s="752"/>
      <c r="X314" s="752"/>
      <c r="Y314" s="752"/>
      <c r="Z314" s="752"/>
      <c r="AA314" s="752"/>
      <c r="AB314" s="752"/>
      <c r="AC314" s="789"/>
    </row>
    <row r="315" spans="1:29" s="737" customFormat="1" ht="10.9" customHeight="1" x14ac:dyDescent="0.2">
      <c r="A315" s="727"/>
      <c r="B315" s="729" t="s">
        <v>461</v>
      </c>
      <c r="C315" s="729"/>
      <c r="D315" s="729"/>
      <c r="E315" s="729"/>
      <c r="F315" s="729"/>
      <c r="G315" s="729"/>
      <c r="H315" s="729"/>
      <c r="I315" s="729"/>
      <c r="J315" s="729"/>
      <c r="K315" s="734"/>
      <c r="L315" s="734"/>
      <c r="M315" s="734"/>
      <c r="N315" s="1187">
        <f>'Bdgt Yr 5'!K67</f>
        <v>0</v>
      </c>
      <c r="O315" s="1188"/>
      <c r="P315" s="1192"/>
      <c r="Q315" s="1193"/>
      <c r="T315" s="793">
        <f>U272</f>
        <v>0.03</v>
      </c>
      <c r="U315" s="791" t="s">
        <v>482</v>
      </c>
      <c r="V315" s="808">
        <f>V313</f>
        <v>1</v>
      </c>
      <c r="W315" s="752" t="str">
        <f t="shared" ref="W315:W320" si="11">IF(V315=1,"Yes","No")</f>
        <v>Yes</v>
      </c>
      <c r="X315" s="752"/>
      <c r="Y315" s="752"/>
      <c r="Z315" s="752"/>
      <c r="AA315" s="752"/>
      <c r="AB315" s="752"/>
      <c r="AC315" s="789"/>
    </row>
    <row r="316" spans="1:29" s="737" customFormat="1" ht="10.9" customHeight="1" x14ac:dyDescent="0.2">
      <c r="A316" s="727"/>
      <c r="B316" s="729" t="s">
        <v>462</v>
      </c>
      <c r="C316" s="729"/>
      <c r="D316" s="729"/>
      <c r="E316" s="729"/>
      <c r="F316" s="729"/>
      <c r="G316" s="729"/>
      <c r="H316" s="729"/>
      <c r="I316" s="729"/>
      <c r="J316" s="729"/>
      <c r="K316" s="734"/>
      <c r="L316" s="734"/>
      <c r="M316" s="734"/>
      <c r="N316" s="1187">
        <f>'Bdgt Yr 5'!K70</f>
        <v>0</v>
      </c>
      <c r="O316" s="1188"/>
      <c r="P316" s="1192"/>
      <c r="Q316" s="1193"/>
      <c r="T316" s="793">
        <f>U272</f>
        <v>0.03</v>
      </c>
      <c r="U316" s="791" t="s">
        <v>482</v>
      </c>
      <c r="V316" s="808">
        <f>V315</f>
        <v>1</v>
      </c>
      <c r="W316" s="752" t="str">
        <f t="shared" si="11"/>
        <v>Yes</v>
      </c>
      <c r="X316" s="752"/>
      <c r="Y316" s="752"/>
      <c r="Z316" s="752"/>
      <c r="AA316" s="752"/>
      <c r="AB316" s="752"/>
      <c r="AC316" s="789"/>
    </row>
    <row r="317" spans="1:29" s="737" customFormat="1" ht="10.9" customHeight="1" x14ac:dyDescent="0.2">
      <c r="A317" s="727"/>
      <c r="B317" s="729" t="s">
        <v>463</v>
      </c>
      <c r="C317" s="729"/>
      <c r="D317" s="729"/>
      <c r="E317" s="729"/>
      <c r="F317" s="729"/>
      <c r="G317" s="729"/>
      <c r="H317" s="729"/>
      <c r="I317" s="729"/>
      <c r="J317" s="729"/>
      <c r="K317" s="734"/>
      <c r="L317" s="734"/>
      <c r="M317" s="734"/>
      <c r="N317" s="1187">
        <f>'Bdgt Yr 5'!K72</f>
        <v>0</v>
      </c>
      <c r="O317" s="1188"/>
      <c r="P317" s="1192"/>
      <c r="Q317" s="1193"/>
      <c r="T317" s="793">
        <f>U272</f>
        <v>0.03</v>
      </c>
      <c r="U317" s="791" t="s">
        <v>482</v>
      </c>
      <c r="V317" s="808">
        <f>V316</f>
        <v>1</v>
      </c>
      <c r="W317" s="752" t="str">
        <f t="shared" si="11"/>
        <v>Yes</v>
      </c>
      <c r="X317" s="752"/>
      <c r="Y317" s="752"/>
      <c r="Z317" s="752"/>
      <c r="AA317" s="752"/>
      <c r="AB317" s="752"/>
      <c r="AC317" s="789"/>
    </row>
    <row r="318" spans="1:29" s="737" customFormat="1" ht="10.9" customHeight="1" x14ac:dyDescent="0.2">
      <c r="A318" s="727"/>
      <c r="B318" s="729" t="s">
        <v>464</v>
      </c>
      <c r="C318" s="729"/>
      <c r="D318" s="729"/>
      <c r="E318" s="729"/>
      <c r="F318" s="729"/>
      <c r="G318" s="729"/>
      <c r="H318" s="729"/>
      <c r="I318" s="729"/>
      <c r="J318" s="729"/>
      <c r="K318" s="734"/>
      <c r="L318" s="734"/>
      <c r="M318" s="734"/>
      <c r="N318" s="1187">
        <f>'Bdgt Yr 5'!K69</f>
        <v>0</v>
      </c>
      <c r="O318" s="1188"/>
      <c r="P318" s="1192"/>
      <c r="Q318" s="1193"/>
      <c r="T318" s="793">
        <f>U272</f>
        <v>0.03</v>
      </c>
      <c r="U318" s="791" t="s">
        <v>482</v>
      </c>
      <c r="V318" s="808">
        <f>V317</f>
        <v>1</v>
      </c>
      <c r="W318" s="752" t="str">
        <f t="shared" si="11"/>
        <v>Yes</v>
      </c>
      <c r="X318" s="752"/>
      <c r="Y318" s="752"/>
      <c r="Z318" s="752"/>
      <c r="AA318" s="752"/>
      <c r="AB318" s="752"/>
      <c r="AC318" s="789"/>
    </row>
    <row r="319" spans="1:29" s="737" customFormat="1" ht="10.9" customHeight="1" x14ac:dyDescent="0.2">
      <c r="A319" s="727"/>
      <c r="B319" s="729" t="s">
        <v>465</v>
      </c>
      <c r="C319" s="729"/>
      <c r="D319" s="729"/>
      <c r="E319" s="729"/>
      <c r="F319" s="729"/>
      <c r="G319" s="729"/>
      <c r="H319" s="729"/>
      <c r="I319" s="729"/>
      <c r="J319" s="729"/>
      <c r="K319" s="810"/>
      <c r="L319" s="1195"/>
      <c r="M319" s="1196"/>
      <c r="N319" s="1187">
        <f>+'Bdgt Yr 5'!K73+'Bdgt Yr 5'!K74</f>
        <v>0</v>
      </c>
      <c r="O319" s="1188"/>
      <c r="P319" s="1192"/>
      <c r="Q319" s="1193"/>
      <c r="T319" s="793">
        <f>U272</f>
        <v>0.03</v>
      </c>
      <c r="U319" s="791" t="s">
        <v>482</v>
      </c>
      <c r="V319" s="808">
        <f>V318</f>
        <v>1</v>
      </c>
      <c r="W319" s="752" t="str">
        <f t="shared" si="11"/>
        <v>Yes</v>
      </c>
      <c r="X319" s="752"/>
      <c r="Y319" s="752"/>
      <c r="Z319" s="752"/>
      <c r="AA319" s="752"/>
      <c r="AB319" s="752"/>
      <c r="AC319" s="789"/>
    </row>
    <row r="320" spans="1:29" s="737" customFormat="1" ht="10.9" customHeight="1" x14ac:dyDescent="0.2">
      <c r="A320" s="727"/>
      <c r="B320" s="729" t="s">
        <v>466</v>
      </c>
      <c r="C320" s="729"/>
      <c r="D320" s="902"/>
      <c r="E320" s="902"/>
      <c r="F320" s="902"/>
      <c r="G320" s="902"/>
      <c r="H320" s="902"/>
      <c r="I320" s="902"/>
      <c r="J320" s="836"/>
      <c r="K320" s="811"/>
      <c r="L320" s="892"/>
      <c r="M320" s="893"/>
      <c r="N320" s="1187">
        <f>+'Bdgt Yr 5'!K68+'Bdgt Yr 5'!K71+'Bdgt Yr 5'!K75</f>
        <v>0</v>
      </c>
      <c r="O320" s="1188"/>
      <c r="P320" s="1192"/>
      <c r="Q320" s="1193"/>
      <c r="T320" s="793">
        <f>U272</f>
        <v>0.03</v>
      </c>
      <c r="U320" s="791" t="s">
        <v>482</v>
      </c>
      <c r="V320" s="808">
        <f>V319</f>
        <v>1</v>
      </c>
      <c r="W320" s="752" t="str">
        <f t="shared" si="11"/>
        <v>Yes</v>
      </c>
      <c r="X320" s="752"/>
      <c r="Y320" s="752"/>
      <c r="Z320" s="752"/>
      <c r="AA320" s="752"/>
      <c r="AB320" s="752"/>
      <c r="AC320" s="789"/>
    </row>
    <row r="321" spans="1:29" s="737" customFormat="1" ht="10.9" customHeight="1" x14ac:dyDescent="0.2">
      <c r="A321" s="727"/>
      <c r="B321" s="728" t="s">
        <v>656</v>
      </c>
      <c r="C321" s="729"/>
      <c r="D321" s="729"/>
      <c r="E321" s="729"/>
      <c r="F321" s="729"/>
      <c r="G321" s="730"/>
      <c r="H321" s="730"/>
      <c r="I321" s="729"/>
      <c r="J321" s="729"/>
      <c r="K321" s="731"/>
      <c r="L321" s="731"/>
      <c r="M321" s="731"/>
      <c r="N321" s="1190">
        <f>SUM(N315:O320)</f>
        <v>0</v>
      </c>
      <c r="O321" s="1191"/>
      <c r="P321" s="1192"/>
      <c r="Q321" s="1193"/>
      <c r="T321" s="793"/>
      <c r="U321" s="791"/>
      <c r="V321" s="808"/>
      <c r="W321" s="752"/>
      <c r="X321" s="752"/>
      <c r="Y321" s="752"/>
      <c r="Z321" s="752"/>
      <c r="AA321" s="752"/>
      <c r="AB321" s="752"/>
      <c r="AC321" s="789"/>
    </row>
    <row r="322" spans="1:29" s="737" customFormat="1" ht="12" customHeight="1" x14ac:dyDescent="0.2">
      <c r="A322" s="727" t="s">
        <v>467</v>
      </c>
      <c r="B322" s="728"/>
      <c r="C322" s="729"/>
      <c r="D322" s="729"/>
      <c r="E322" s="729"/>
      <c r="F322" s="729"/>
      <c r="G322" s="729"/>
      <c r="H322" s="729"/>
      <c r="I322" s="729"/>
      <c r="J322" s="729"/>
      <c r="K322" s="734"/>
      <c r="L322" s="734"/>
      <c r="M322" s="734"/>
      <c r="N322" s="1190">
        <f>+N296+N302+N303+N304+N313+N321</f>
        <v>0</v>
      </c>
      <c r="O322" s="1191"/>
      <c r="P322" s="1192"/>
      <c r="Q322" s="1193"/>
      <c r="T322" s="793"/>
      <c r="U322" s="791"/>
      <c r="V322" s="808"/>
      <c r="W322" s="752"/>
      <c r="X322" s="752"/>
      <c r="Y322" s="752"/>
      <c r="Z322" s="752"/>
      <c r="AA322" s="752"/>
      <c r="AB322" s="752"/>
      <c r="AC322" s="789"/>
    </row>
    <row r="323" spans="1:29" s="737" customFormat="1" ht="10.9" customHeight="1" x14ac:dyDescent="0.2">
      <c r="A323" s="735" t="s">
        <v>468</v>
      </c>
      <c r="B323" s="736"/>
      <c r="K323" s="738"/>
      <c r="L323" s="738"/>
      <c r="M323" s="738"/>
      <c r="N323" s="861"/>
      <c r="O323" s="863"/>
      <c r="P323" s="862"/>
      <c r="Q323" s="863"/>
      <c r="T323" s="793"/>
      <c r="U323" s="791"/>
      <c r="V323" s="808"/>
      <c r="W323" s="752"/>
      <c r="X323" s="752"/>
      <c r="Y323" s="752"/>
      <c r="Z323" s="752"/>
      <c r="AA323" s="752"/>
      <c r="AB323" s="752"/>
      <c r="AC323" s="789"/>
    </row>
    <row r="324" spans="1:29" s="737" customFormat="1" ht="10.9" customHeight="1" x14ac:dyDescent="0.2">
      <c r="A324" s="885"/>
      <c r="B324" s="886"/>
      <c r="C324" s="887" t="s">
        <v>653</v>
      </c>
      <c r="D324" s="888">
        <f>D54</f>
        <v>0.33</v>
      </c>
      <c r="E324" s="833" t="s">
        <v>654</v>
      </c>
      <c r="F324" s="889">
        <f>'Bdgt Yr 5'!I80</f>
        <v>0</v>
      </c>
      <c r="G324" s="886" t="s">
        <v>639</v>
      </c>
      <c r="H324" s="739"/>
      <c r="K324" s="738"/>
      <c r="L324" s="738"/>
      <c r="M324" s="738"/>
      <c r="N324" s="864"/>
      <c r="O324" s="866"/>
      <c r="P324" s="865"/>
      <c r="Q324" s="866"/>
      <c r="T324" s="793"/>
      <c r="U324" s="791"/>
      <c r="V324" s="808"/>
      <c r="W324" s="752"/>
      <c r="X324" s="752"/>
      <c r="Y324" s="752"/>
      <c r="Z324" s="752"/>
      <c r="AA324" s="752"/>
      <c r="AB324" s="752"/>
      <c r="AC324" s="789"/>
    </row>
    <row r="325" spans="1:29" s="737" customFormat="1" ht="10.9" customHeight="1" x14ac:dyDescent="0.2">
      <c r="A325" s="727" t="s">
        <v>469</v>
      </c>
      <c r="B325" s="729"/>
      <c r="C325" s="730"/>
      <c r="D325" s="729"/>
      <c r="E325" s="729"/>
      <c r="F325" s="729"/>
      <c r="G325" s="729"/>
      <c r="H325" s="729"/>
      <c r="I325" s="729"/>
      <c r="J325" s="729"/>
      <c r="K325" s="749"/>
      <c r="L325" s="1197"/>
      <c r="M325" s="1198"/>
      <c r="N325" s="1190">
        <f>ROUND(F324*D324,0)</f>
        <v>0</v>
      </c>
      <c r="O325" s="1191"/>
      <c r="P325" s="1192"/>
      <c r="Q325" s="1193"/>
      <c r="T325" s="793"/>
      <c r="U325" s="791"/>
      <c r="V325" s="808"/>
      <c r="W325" s="752"/>
      <c r="X325" s="752"/>
      <c r="Y325" s="752"/>
      <c r="Z325" s="752"/>
      <c r="AA325" s="752"/>
      <c r="AB325" s="752"/>
      <c r="AC325" s="789"/>
    </row>
    <row r="326" spans="1:29" s="737" customFormat="1" ht="10.9" customHeight="1" x14ac:dyDescent="0.2">
      <c r="A326" s="727" t="s">
        <v>470</v>
      </c>
      <c r="B326" s="728"/>
      <c r="C326" s="729"/>
      <c r="D326" s="729"/>
      <c r="E326" s="729"/>
      <c r="F326" s="729"/>
      <c r="G326" s="729"/>
      <c r="H326" s="729"/>
      <c r="I326" s="729"/>
      <c r="J326" s="729"/>
      <c r="K326" s="734"/>
      <c r="L326" s="734"/>
      <c r="M326" s="734"/>
      <c r="N326" s="1190">
        <f>+N322+N325</f>
        <v>0</v>
      </c>
      <c r="O326" s="1191"/>
      <c r="P326" s="1192"/>
      <c r="Q326" s="1193"/>
      <c r="T326" s="793"/>
      <c r="U326" s="791"/>
      <c r="V326" s="808"/>
      <c r="W326" s="752"/>
      <c r="X326" s="752"/>
      <c r="Y326" s="752"/>
      <c r="Z326" s="752"/>
      <c r="AA326" s="752"/>
      <c r="AB326" s="752"/>
      <c r="AC326" s="789"/>
    </row>
    <row r="327" spans="1:29" s="737" customFormat="1" ht="10.9" customHeight="1" x14ac:dyDescent="0.2">
      <c r="A327" s="727" t="s">
        <v>657</v>
      </c>
      <c r="B327" s="728"/>
      <c r="C327" s="729"/>
      <c r="D327" s="729"/>
      <c r="E327" s="729"/>
      <c r="F327" s="729"/>
      <c r="G327" s="729"/>
      <c r="H327" s="729"/>
      <c r="I327" s="729"/>
      <c r="J327" s="729"/>
      <c r="K327" s="734"/>
      <c r="L327" s="734"/>
      <c r="M327" s="734"/>
      <c r="N327" s="1190">
        <v>0</v>
      </c>
      <c r="O327" s="1191"/>
      <c r="P327" s="1192"/>
      <c r="Q327" s="1193"/>
      <c r="T327" s="793"/>
      <c r="U327" s="791"/>
      <c r="V327" s="808"/>
      <c r="W327" s="752"/>
      <c r="X327" s="752"/>
      <c r="Y327" s="752"/>
      <c r="Z327" s="752"/>
      <c r="AA327" s="752"/>
      <c r="AB327" s="752"/>
      <c r="AC327" s="789"/>
    </row>
    <row r="328" spans="1:29" s="737" customFormat="1" ht="10.9" customHeight="1" x14ac:dyDescent="0.2">
      <c r="A328" s="727" t="s">
        <v>471</v>
      </c>
      <c r="B328" s="728"/>
      <c r="C328" s="729"/>
      <c r="D328" s="729"/>
      <c r="E328" s="729"/>
      <c r="F328" s="729"/>
      <c r="G328" s="729"/>
      <c r="H328" s="729"/>
      <c r="I328" s="729"/>
      <c r="J328" s="729"/>
      <c r="K328" s="734"/>
      <c r="L328" s="734"/>
      <c r="M328" s="734"/>
      <c r="N328" s="1190">
        <f>N326-N327</f>
        <v>0</v>
      </c>
      <c r="O328" s="1191"/>
      <c r="P328" s="1192"/>
      <c r="Q328" s="1193"/>
      <c r="T328" s="793"/>
      <c r="U328" s="791"/>
      <c r="V328" s="808"/>
      <c r="W328" s="752"/>
      <c r="X328" s="752"/>
      <c r="Y328" s="752"/>
      <c r="Z328" s="752"/>
      <c r="AA328" s="752"/>
      <c r="AB328" s="752"/>
      <c r="AC328" s="789"/>
    </row>
    <row r="329" spans="1:29" s="737" customFormat="1" ht="10.9" customHeight="1" thickBot="1" x14ac:dyDescent="0.25">
      <c r="A329" s="727" t="s">
        <v>472</v>
      </c>
      <c r="B329" s="728"/>
      <c r="C329" s="729"/>
      <c r="D329" s="729"/>
      <c r="E329" s="729"/>
      <c r="F329" s="729"/>
      <c r="G329" s="1231">
        <v>0</v>
      </c>
      <c r="H329" s="1231"/>
      <c r="J329" s="740" t="s">
        <v>473</v>
      </c>
      <c r="K329" s="741"/>
      <c r="L329" s="741"/>
      <c r="M329" s="741"/>
      <c r="N329" s="741"/>
      <c r="O329" s="741"/>
      <c r="P329" s="742"/>
      <c r="Q329" s="743"/>
      <c r="T329" s="793"/>
      <c r="U329" s="791"/>
      <c r="V329" s="808"/>
      <c r="W329" s="752"/>
      <c r="X329" s="752"/>
      <c r="Y329" s="752"/>
      <c r="Z329" s="752"/>
      <c r="AA329" s="752"/>
      <c r="AB329" s="752"/>
      <c r="AC329" s="789"/>
    </row>
    <row r="330" spans="1:29" s="737" customFormat="1" ht="13.9" customHeight="1" x14ac:dyDescent="0.2">
      <c r="A330" s="744" t="s">
        <v>658</v>
      </c>
      <c r="B330" s="745"/>
      <c r="C330" s="746"/>
      <c r="D330" s="746"/>
      <c r="E330" s="746"/>
      <c r="F330" s="746"/>
      <c r="G330" s="747"/>
      <c r="H330" s="747"/>
      <c r="I330" s="747"/>
      <c r="J330" s="745"/>
      <c r="K330" s="1244" t="s">
        <v>638</v>
      </c>
      <c r="L330" s="1245"/>
      <c r="M330" s="1245"/>
      <c r="N330" s="1245"/>
      <c r="O330" s="1245"/>
      <c r="P330" s="1245"/>
      <c r="Q330" s="1246"/>
      <c r="T330" s="793"/>
      <c r="U330" s="791"/>
      <c r="V330" s="808"/>
      <c r="W330" s="752"/>
      <c r="X330" s="752"/>
      <c r="Y330" s="752"/>
      <c r="Z330" s="752"/>
      <c r="AA330" s="752"/>
      <c r="AB330" s="752"/>
      <c r="AC330" s="789"/>
    </row>
    <row r="331" spans="1:29" s="737" customFormat="1" ht="13.9" customHeight="1" x14ac:dyDescent="0.2">
      <c r="A331" s="735"/>
      <c r="B331" s="1213" t="str">
        <f>B61</f>
        <v xml:space="preserve"> </v>
      </c>
      <c r="C331" s="1213"/>
      <c r="D331" s="1213"/>
      <c r="E331" s="1213"/>
      <c r="F331" s="1213"/>
      <c r="G331" s="1213"/>
      <c r="H331" s="1213"/>
      <c r="I331" s="1213"/>
      <c r="J331" s="812"/>
      <c r="K331" s="913"/>
      <c r="L331" s="817" t="s">
        <v>474</v>
      </c>
      <c r="M331" s="817"/>
      <c r="N331" s="817"/>
      <c r="O331" s="818"/>
      <c r="P331" s="818"/>
      <c r="Q331" s="914"/>
      <c r="T331" s="793"/>
      <c r="U331" s="791"/>
      <c r="V331" s="808"/>
      <c r="W331" s="752"/>
      <c r="X331" s="752"/>
      <c r="Y331" s="752"/>
      <c r="Z331" s="752"/>
      <c r="AA331" s="752"/>
      <c r="AB331" s="752"/>
      <c r="AC331" s="789"/>
    </row>
    <row r="332" spans="1:29" s="737" customFormat="1" ht="10.9" customHeight="1" x14ac:dyDescent="0.2">
      <c r="A332" s="744" t="s">
        <v>659</v>
      </c>
      <c r="B332" s="745"/>
      <c r="C332" s="746"/>
      <c r="D332" s="746"/>
      <c r="E332" s="746"/>
      <c r="F332" s="746"/>
      <c r="G332" s="747"/>
      <c r="H332" s="747"/>
      <c r="I332" s="747"/>
      <c r="J332" s="745"/>
      <c r="K332" s="1261" t="s">
        <v>475</v>
      </c>
      <c r="L332" s="1262"/>
      <c r="M332" s="1219" t="s">
        <v>476</v>
      </c>
      <c r="N332" s="1220"/>
      <c r="O332" s="1221"/>
      <c r="P332" s="1264" t="s">
        <v>660</v>
      </c>
      <c r="Q332" s="1265"/>
      <c r="T332" s="793"/>
      <c r="U332" s="791"/>
      <c r="V332" s="808"/>
      <c r="W332" s="752"/>
      <c r="X332" s="752"/>
      <c r="Y332" s="752"/>
      <c r="Z332" s="752"/>
      <c r="AA332" s="752"/>
      <c r="AB332" s="752"/>
      <c r="AC332" s="789"/>
    </row>
    <row r="333" spans="1:29" s="737" customFormat="1" ht="13.15" customHeight="1" thickBot="1" x14ac:dyDescent="0.25">
      <c r="A333" s="727"/>
      <c r="B333" s="1213" t="str">
        <f>B63</f>
        <v xml:space="preserve"> </v>
      </c>
      <c r="C333" s="1213"/>
      <c r="D333" s="1213"/>
      <c r="E333" s="1213"/>
      <c r="F333" s="1213"/>
      <c r="G333" s="1213"/>
      <c r="H333" s="1213"/>
      <c r="I333" s="1213"/>
      <c r="J333" s="728"/>
      <c r="K333" s="915"/>
      <c r="L333" s="916"/>
      <c r="M333" s="1222"/>
      <c r="N333" s="1223"/>
      <c r="O333" s="1224"/>
      <c r="P333" s="1217"/>
      <c r="Q333" s="1218"/>
      <c r="T333" s="793"/>
      <c r="U333" s="791"/>
      <c r="V333" s="808"/>
      <c r="W333" s="752"/>
      <c r="X333" s="752"/>
      <c r="Y333" s="752"/>
      <c r="Z333" s="752"/>
      <c r="AA333" s="752"/>
      <c r="AB333" s="752"/>
      <c r="AC333" s="789"/>
    </row>
    <row r="334" spans="1:29" s="737" customFormat="1" ht="12" customHeight="1" x14ac:dyDescent="0.2">
      <c r="A334" s="812"/>
      <c r="B334" s="812"/>
      <c r="C334" s="789"/>
      <c r="D334" s="789"/>
      <c r="E334" s="789"/>
      <c r="F334" s="789"/>
      <c r="G334" s="813"/>
      <c r="H334" s="813"/>
      <c r="I334" s="813"/>
      <c r="J334" s="812" t="s">
        <v>663</v>
      </c>
      <c r="K334" s="812"/>
      <c r="L334" s="812"/>
      <c r="M334" s="812"/>
      <c r="N334" s="812"/>
      <c r="O334" s="812"/>
      <c r="P334" s="812"/>
      <c r="Q334" s="812"/>
      <c r="T334" s="793"/>
      <c r="U334" s="791"/>
      <c r="V334" s="808"/>
      <c r="W334" s="752"/>
      <c r="X334" s="752"/>
      <c r="Y334" s="752"/>
      <c r="Z334" s="752"/>
      <c r="AA334" s="752"/>
      <c r="AB334" s="752"/>
      <c r="AC334" s="789"/>
    </row>
    <row r="335" spans="1:29" s="789" customFormat="1" ht="12" customHeight="1" x14ac:dyDescent="0.2">
      <c r="A335" s="754"/>
      <c r="B335" s="751"/>
      <c r="C335" s="752"/>
      <c r="D335" s="752"/>
      <c r="E335" s="752"/>
      <c r="F335" s="752"/>
      <c r="G335" s="779"/>
      <c r="H335" s="779"/>
      <c r="I335" s="752"/>
      <c r="J335" s="737"/>
      <c r="K335" s="752"/>
      <c r="L335" s="752"/>
      <c r="M335" s="752"/>
      <c r="N335" s="780"/>
      <c r="O335" s="780"/>
      <c r="P335" s="780"/>
      <c r="Q335" s="780"/>
      <c r="R335" s="737"/>
      <c r="S335" s="737"/>
      <c r="T335" s="793"/>
      <c r="U335" s="791"/>
      <c r="V335" s="808"/>
      <c r="W335" s="752"/>
      <c r="X335" s="752"/>
      <c r="Y335" s="752"/>
      <c r="Z335" s="752"/>
      <c r="AA335" s="752"/>
      <c r="AB335" s="752"/>
    </row>
    <row r="336" spans="1:29" s="789" customFormat="1" ht="12" customHeight="1" x14ac:dyDescent="0.2">
      <c r="A336" s="754"/>
      <c r="B336" s="751"/>
      <c r="C336" s="752"/>
      <c r="D336" s="752"/>
      <c r="E336" s="752"/>
      <c r="F336" s="752"/>
      <c r="G336" s="779"/>
      <c r="H336" s="779"/>
      <c r="I336" s="752"/>
      <c r="J336" s="737"/>
      <c r="K336" s="752"/>
      <c r="L336" s="752"/>
      <c r="M336" s="752"/>
      <c r="N336" s="780"/>
      <c r="O336" s="780"/>
      <c r="P336" s="780"/>
      <c r="Q336" s="780"/>
      <c r="R336" s="737"/>
      <c r="S336" s="737"/>
      <c r="T336" s="793"/>
      <c r="U336" s="791"/>
      <c r="V336" s="808"/>
      <c r="W336" s="752"/>
      <c r="X336" s="752"/>
      <c r="Y336" s="752"/>
      <c r="Z336" s="752"/>
      <c r="AA336" s="752"/>
      <c r="AB336" s="752"/>
    </row>
    <row r="337" spans="1:29" s="789" customFormat="1" ht="12" customHeight="1" x14ac:dyDescent="0.2">
      <c r="A337" s="754"/>
      <c r="B337" s="751"/>
      <c r="C337" s="752"/>
      <c r="D337" s="752"/>
      <c r="E337" s="752"/>
      <c r="F337" s="752"/>
      <c r="G337" s="779"/>
      <c r="H337" s="779"/>
      <c r="I337" s="752"/>
      <c r="J337" s="737"/>
      <c r="K337" s="752"/>
      <c r="L337" s="752"/>
      <c r="M337" s="752"/>
      <c r="N337" s="780"/>
      <c r="O337" s="780"/>
      <c r="P337" s="780"/>
      <c r="Q337" s="780"/>
      <c r="R337" s="737"/>
      <c r="S337" s="737"/>
      <c r="T337" s="793"/>
      <c r="U337" s="791"/>
      <c r="V337" s="808"/>
      <c r="W337" s="752"/>
      <c r="X337" s="752"/>
      <c r="Y337" s="752"/>
      <c r="Z337" s="752"/>
      <c r="AA337" s="752"/>
      <c r="AB337" s="752"/>
    </row>
    <row r="338" spans="1:29" s="789" customFormat="1" ht="12" customHeight="1" x14ac:dyDescent="0.2">
      <c r="A338" s="754"/>
      <c r="B338" s="751"/>
      <c r="C338" s="752"/>
      <c r="D338" s="752"/>
      <c r="E338" s="752"/>
      <c r="F338" s="752"/>
      <c r="G338" s="779"/>
      <c r="H338" s="779"/>
      <c r="I338" s="752"/>
      <c r="J338" s="737"/>
      <c r="K338" s="752"/>
      <c r="L338" s="752"/>
      <c r="M338" s="752"/>
      <c r="N338" s="780"/>
      <c r="O338" s="780"/>
      <c r="P338" s="780"/>
      <c r="Q338" s="780"/>
      <c r="R338" s="737"/>
      <c r="S338" s="737"/>
      <c r="T338" s="793"/>
      <c r="U338" s="791"/>
      <c r="V338" s="808"/>
      <c r="W338" s="752"/>
      <c r="X338" s="752"/>
      <c r="Y338" s="752"/>
      <c r="Z338" s="752"/>
      <c r="AA338" s="752"/>
      <c r="AB338" s="752"/>
    </row>
    <row r="339" spans="1:29" ht="13.15" customHeight="1" thickBot="1" x14ac:dyDescent="0.25">
      <c r="D339" s="739"/>
      <c r="E339" s="739"/>
      <c r="F339" s="739"/>
      <c r="G339" s="739"/>
      <c r="H339" s="739"/>
      <c r="I339" s="847" t="s">
        <v>644</v>
      </c>
      <c r="J339" s="848"/>
      <c r="K339" s="1284" t="s">
        <v>645</v>
      </c>
      <c r="L339" s="1284"/>
      <c r="M339" s="1284"/>
      <c r="N339" s="1284"/>
      <c r="O339" s="828"/>
      <c r="P339" s="829"/>
      <c r="Q339" s="830"/>
      <c r="U339" s="791"/>
    </row>
    <row r="340" spans="1:29" ht="13.9" customHeight="1" x14ac:dyDescent="0.2">
      <c r="D340" s="739"/>
      <c r="E340" s="739"/>
      <c r="F340" s="739"/>
      <c r="G340" s="739"/>
      <c r="H340" s="837" t="s">
        <v>652</v>
      </c>
      <c r="I340" s="837"/>
      <c r="J340" s="837"/>
      <c r="K340" s="837"/>
      <c r="L340" s="1206" t="s">
        <v>638</v>
      </c>
      <c r="M340" s="1207"/>
      <c r="N340" s="1207"/>
      <c r="O340" s="1207"/>
      <c r="P340" s="1207"/>
      <c r="Q340" s="1208"/>
      <c r="U340" s="791"/>
    </row>
    <row r="341" spans="1:29" s="737" customFormat="1" x14ac:dyDescent="0.2">
      <c r="A341" s="744" t="s">
        <v>646</v>
      </c>
      <c r="B341" s="745"/>
      <c r="C341" s="746"/>
      <c r="D341" s="746"/>
      <c r="E341" s="746"/>
      <c r="F341" s="746"/>
      <c r="G341" s="746"/>
      <c r="H341" s="746"/>
      <c r="I341" s="746"/>
      <c r="J341" s="746"/>
      <c r="K341" s="745"/>
      <c r="L341" s="1225" t="s">
        <v>407</v>
      </c>
      <c r="M341" s="1226"/>
      <c r="N341" s="1227"/>
      <c r="O341" s="1240" t="s">
        <v>643</v>
      </c>
      <c r="P341" s="1270"/>
      <c r="Q341" s="1241"/>
      <c r="T341" s="793"/>
      <c r="U341" s="791"/>
      <c r="V341" s="808"/>
      <c r="W341" s="752"/>
      <c r="X341" s="752"/>
      <c r="Y341" s="752"/>
      <c r="Z341" s="752"/>
      <c r="AA341" s="752"/>
      <c r="AB341" s="752"/>
      <c r="AC341" s="789"/>
    </row>
    <row r="342" spans="1:29" s="737" customFormat="1" ht="10.9" customHeight="1" x14ac:dyDescent="0.2">
      <c r="A342" s="735"/>
      <c r="B342" s="851" t="s">
        <v>554</v>
      </c>
      <c r="D342" s="739"/>
      <c r="E342" s="739"/>
      <c r="F342" s="739"/>
      <c r="L342" s="1228"/>
      <c r="M342" s="1229"/>
      <c r="N342" s="1230"/>
      <c r="O342" s="823" t="s">
        <v>409</v>
      </c>
      <c r="P342" s="1240" t="s">
        <v>410</v>
      </c>
      <c r="Q342" s="1241"/>
      <c r="T342" s="793"/>
      <c r="U342" s="791"/>
      <c r="V342" s="808"/>
      <c r="W342" s="752"/>
      <c r="X342" s="752"/>
      <c r="Y342" s="752"/>
      <c r="Z342" s="752"/>
      <c r="AA342" s="752"/>
      <c r="AB342" s="752"/>
      <c r="AC342" s="789"/>
    </row>
    <row r="343" spans="1:29" s="737" customFormat="1" x14ac:dyDescent="0.2">
      <c r="A343" s="744" t="s">
        <v>412</v>
      </c>
      <c r="B343" s="745"/>
      <c r="C343" s="746"/>
      <c r="D343" s="746"/>
      <c r="E343" s="746"/>
      <c r="F343" s="746"/>
      <c r="G343" s="746"/>
      <c r="H343" s="746"/>
      <c r="I343" s="746"/>
      <c r="J343" s="746"/>
      <c r="K343" s="746"/>
      <c r="L343" s="1225" t="s">
        <v>413</v>
      </c>
      <c r="M343" s="1226"/>
      <c r="N343" s="1227"/>
      <c r="O343" s="1247"/>
      <c r="P343" s="1264"/>
      <c r="Q343" s="1265"/>
      <c r="T343" s="793"/>
      <c r="U343" s="791"/>
      <c r="V343" s="808"/>
      <c r="W343" s="752"/>
      <c r="X343" s="752"/>
      <c r="Y343" s="752"/>
      <c r="Z343" s="752"/>
      <c r="AA343" s="752"/>
      <c r="AB343" s="752"/>
      <c r="AC343" s="789"/>
    </row>
    <row r="344" spans="1:29" s="737" customFormat="1" ht="10.9" customHeight="1" thickBot="1" x14ac:dyDescent="0.25">
      <c r="A344" s="753"/>
      <c r="B344" s="1255">
        <f>B6</f>
        <v>0</v>
      </c>
      <c r="C344" s="1255"/>
      <c r="D344" s="1255"/>
      <c r="E344" s="884"/>
      <c r="F344" s="884"/>
      <c r="I344" s="739"/>
      <c r="J344" s="739"/>
      <c r="L344" s="1249"/>
      <c r="M344" s="1250"/>
      <c r="N344" s="1251"/>
      <c r="O344" s="1248"/>
      <c r="P344" s="1217"/>
      <c r="Q344" s="1218"/>
      <c r="T344" s="793"/>
      <c r="U344" s="791"/>
      <c r="V344" s="808"/>
      <c r="W344" s="752"/>
      <c r="X344" s="752"/>
      <c r="Y344" s="752"/>
      <c r="Z344" s="752"/>
      <c r="AA344" s="752"/>
      <c r="AB344" s="752"/>
      <c r="AC344" s="789"/>
    </row>
    <row r="345" spans="1:29" s="737" customFormat="1" x14ac:dyDescent="0.2">
      <c r="A345" s="744" t="s">
        <v>416</v>
      </c>
      <c r="B345" s="745"/>
      <c r="C345" s="794"/>
      <c r="D345" s="794"/>
      <c r="E345" s="794"/>
      <c r="F345" s="794"/>
      <c r="G345" s="794"/>
      <c r="H345" s="794"/>
      <c r="I345" s="794"/>
      <c r="J345" s="794"/>
      <c r="K345" s="1199" t="s">
        <v>640</v>
      </c>
      <c r="L345" s="1200"/>
      <c r="M345" s="1201"/>
      <c r="N345" s="1232" t="s">
        <v>642</v>
      </c>
      <c r="O345" s="1233"/>
      <c r="P345" s="1232" t="s">
        <v>641</v>
      </c>
      <c r="Q345" s="1233"/>
      <c r="T345" s="793"/>
      <c r="U345" s="791"/>
      <c r="V345" s="808"/>
      <c r="W345" s="752"/>
      <c r="X345" s="752"/>
      <c r="Y345" s="752"/>
      <c r="Z345" s="752"/>
      <c r="AA345" s="752"/>
      <c r="AB345" s="752"/>
      <c r="AC345" s="789"/>
    </row>
    <row r="346" spans="1:29" s="737" customFormat="1" ht="10.9" customHeight="1" x14ac:dyDescent="0.2">
      <c r="A346" s="735" t="s">
        <v>418</v>
      </c>
      <c r="B346" s="736"/>
      <c r="C346" s="797"/>
      <c r="D346" s="797"/>
      <c r="E346" s="797"/>
      <c r="F346" s="797"/>
      <c r="G346" s="797"/>
      <c r="H346" s="797"/>
      <c r="I346" s="797"/>
      <c r="J346" s="797"/>
      <c r="K346" s="1256" t="s">
        <v>637</v>
      </c>
      <c r="L346" s="1257"/>
      <c r="M346" s="1258"/>
      <c r="N346" s="1232"/>
      <c r="O346" s="1233"/>
      <c r="P346" s="1232"/>
      <c r="Q346" s="1233"/>
      <c r="T346" s="793"/>
      <c r="U346" s="791"/>
      <c r="V346" s="808"/>
      <c r="W346" s="752"/>
      <c r="X346" s="752"/>
      <c r="Y346" s="752"/>
      <c r="Z346" s="752"/>
      <c r="AA346" s="752"/>
      <c r="AB346" s="752"/>
      <c r="AC346" s="789"/>
    </row>
    <row r="347" spans="1:29" s="737" customFormat="1" ht="10.9" customHeight="1" x14ac:dyDescent="0.2">
      <c r="A347" s="799"/>
      <c r="B347" s="800"/>
      <c r="C347" s="801"/>
      <c r="D347" s="801"/>
      <c r="E347" s="801"/>
      <c r="F347" s="801"/>
      <c r="G347" s="801"/>
      <c r="H347" s="801"/>
      <c r="I347" s="801"/>
      <c r="J347" s="801"/>
      <c r="K347" s="917" t="s">
        <v>420</v>
      </c>
      <c r="L347" s="917" t="s">
        <v>421</v>
      </c>
      <c r="M347" s="917" t="s">
        <v>422</v>
      </c>
      <c r="N347" s="1234"/>
      <c r="O347" s="1235"/>
      <c r="P347" s="1234"/>
      <c r="Q347" s="1235"/>
      <c r="T347" s="793"/>
      <c r="U347" s="791"/>
      <c r="V347" s="808"/>
      <c r="W347" s="752"/>
      <c r="X347" s="752"/>
      <c r="Y347" s="752"/>
      <c r="Z347" s="752"/>
      <c r="AA347" s="752"/>
      <c r="AB347" s="752"/>
      <c r="AC347" s="789"/>
    </row>
    <row r="348" spans="1:29" s="737" customFormat="1" ht="10.9" customHeight="1" x14ac:dyDescent="0.2">
      <c r="A348" s="756" t="s">
        <v>424</v>
      </c>
      <c r="B348" s="1204" t="str">
        <f>B10</f>
        <v xml:space="preserve"> </v>
      </c>
      <c r="C348" s="1204"/>
      <c r="D348" s="1204"/>
      <c r="E348" s="1204"/>
      <c r="F348" s="1204"/>
      <c r="G348" s="1204"/>
      <c r="H348" s="1204"/>
      <c r="I348" s="1204"/>
      <c r="J348" s="1205"/>
      <c r="K348" s="919">
        <f t="shared" ref="K348:N353" si="12">+K10+K77+K144+K212+K280</f>
        <v>0</v>
      </c>
      <c r="L348" s="919">
        <f t="shared" si="12"/>
        <v>0</v>
      </c>
      <c r="M348" s="919">
        <f t="shared" si="12"/>
        <v>0</v>
      </c>
      <c r="N348" s="1253">
        <f>+N10+N77+N144+N212+N280</f>
        <v>0</v>
      </c>
      <c r="O348" s="1254"/>
      <c r="P348" s="732"/>
      <c r="Q348" s="733"/>
      <c r="T348" s="793"/>
      <c r="U348" s="791"/>
      <c r="V348" s="808"/>
      <c r="W348" s="752"/>
      <c r="X348" s="752"/>
      <c r="Y348" s="752"/>
      <c r="Z348" s="752"/>
      <c r="AA348" s="752"/>
      <c r="AB348" s="752"/>
      <c r="AC348" s="789"/>
    </row>
    <row r="349" spans="1:29" s="737" customFormat="1" ht="10.9" customHeight="1" x14ac:dyDescent="0.2">
      <c r="A349" s="756" t="s">
        <v>425</v>
      </c>
      <c r="B349" s="1204" t="str">
        <f>B11</f>
        <v xml:space="preserve"> </v>
      </c>
      <c r="C349" s="1204"/>
      <c r="D349" s="1204"/>
      <c r="E349" s="1204"/>
      <c r="F349" s="1204"/>
      <c r="G349" s="1204"/>
      <c r="H349" s="1204"/>
      <c r="I349" s="1204"/>
      <c r="J349" s="1205"/>
      <c r="K349" s="919">
        <f t="shared" si="12"/>
        <v>0</v>
      </c>
      <c r="L349" s="919">
        <f t="shared" si="12"/>
        <v>0</v>
      </c>
      <c r="M349" s="919">
        <f t="shared" si="12"/>
        <v>0</v>
      </c>
      <c r="N349" s="1253">
        <f t="shared" si="12"/>
        <v>0</v>
      </c>
      <c r="O349" s="1254"/>
      <c r="P349" s="732"/>
      <c r="Q349" s="733"/>
      <c r="T349" s="793"/>
      <c r="U349" s="791"/>
      <c r="V349" s="808"/>
      <c r="W349" s="752"/>
      <c r="X349" s="752"/>
      <c r="Y349" s="752"/>
      <c r="Z349" s="752"/>
      <c r="AA349" s="752"/>
      <c r="AB349" s="752"/>
      <c r="AC349" s="789"/>
    </row>
    <row r="350" spans="1:29" s="737" customFormat="1" ht="10.9" customHeight="1" x14ac:dyDescent="0.2">
      <c r="A350" s="756" t="s">
        <v>426</v>
      </c>
      <c r="B350" s="1204" t="str">
        <f>B12</f>
        <v xml:space="preserve"> </v>
      </c>
      <c r="C350" s="1204"/>
      <c r="D350" s="1204"/>
      <c r="E350" s="1204"/>
      <c r="F350" s="1204"/>
      <c r="G350" s="1204"/>
      <c r="H350" s="1204"/>
      <c r="I350" s="1204"/>
      <c r="J350" s="1205"/>
      <c r="K350" s="919">
        <f t="shared" si="12"/>
        <v>0</v>
      </c>
      <c r="L350" s="919">
        <f t="shared" si="12"/>
        <v>0</v>
      </c>
      <c r="M350" s="919">
        <f t="shared" si="12"/>
        <v>0</v>
      </c>
      <c r="N350" s="1253">
        <f t="shared" si="12"/>
        <v>0</v>
      </c>
      <c r="O350" s="1254"/>
      <c r="P350" s="732"/>
      <c r="Q350" s="733"/>
      <c r="T350" s="793"/>
      <c r="U350" s="791"/>
      <c r="V350" s="808"/>
      <c r="W350" s="752"/>
      <c r="X350" s="752"/>
      <c r="Y350" s="752"/>
      <c r="Z350" s="752"/>
      <c r="AA350" s="752"/>
      <c r="AB350" s="752"/>
      <c r="AC350" s="789"/>
    </row>
    <row r="351" spans="1:29" s="737" customFormat="1" ht="10.9" customHeight="1" x14ac:dyDescent="0.2">
      <c r="A351" s="756" t="s">
        <v>427</v>
      </c>
      <c r="B351" s="1204" t="str">
        <f>B13</f>
        <v xml:space="preserve"> </v>
      </c>
      <c r="C351" s="1204"/>
      <c r="D351" s="1204"/>
      <c r="E351" s="1204"/>
      <c r="F351" s="1204"/>
      <c r="G351" s="1204"/>
      <c r="H351" s="1204"/>
      <c r="I351" s="1204"/>
      <c r="J351" s="1205"/>
      <c r="K351" s="919">
        <f t="shared" si="12"/>
        <v>0</v>
      </c>
      <c r="L351" s="919">
        <f t="shared" si="12"/>
        <v>0</v>
      </c>
      <c r="M351" s="919">
        <f t="shared" si="12"/>
        <v>0</v>
      </c>
      <c r="N351" s="1253">
        <f t="shared" si="12"/>
        <v>0</v>
      </c>
      <c r="O351" s="1254"/>
      <c r="P351" s="732"/>
      <c r="Q351" s="733"/>
      <c r="T351" s="793"/>
      <c r="U351" s="791"/>
      <c r="V351" s="808"/>
      <c r="W351" s="752"/>
      <c r="X351" s="752"/>
      <c r="Y351" s="752"/>
      <c r="Z351" s="752"/>
      <c r="AA351" s="752"/>
      <c r="AB351" s="752"/>
      <c r="AC351" s="789"/>
    </row>
    <row r="352" spans="1:29" s="737" customFormat="1" ht="10.9" customHeight="1" x14ac:dyDescent="0.2">
      <c r="A352" s="756" t="s">
        <v>428</v>
      </c>
      <c r="B352" s="1204" t="str">
        <f>B14</f>
        <v xml:space="preserve"> </v>
      </c>
      <c r="C352" s="1204"/>
      <c r="D352" s="1204"/>
      <c r="E352" s="1204"/>
      <c r="F352" s="1204"/>
      <c r="G352" s="1204"/>
      <c r="H352" s="1204"/>
      <c r="I352" s="1204"/>
      <c r="J352" s="1205"/>
      <c r="K352" s="919">
        <f t="shared" si="12"/>
        <v>0</v>
      </c>
      <c r="L352" s="919">
        <f t="shared" si="12"/>
        <v>0</v>
      </c>
      <c r="M352" s="919">
        <f t="shared" si="12"/>
        <v>0</v>
      </c>
      <c r="N352" s="1253">
        <f t="shared" si="12"/>
        <v>0</v>
      </c>
      <c r="O352" s="1254"/>
      <c r="P352" s="732"/>
      <c r="Q352" s="733"/>
      <c r="T352" s="793"/>
      <c r="U352" s="791"/>
      <c r="V352" s="808"/>
      <c r="W352" s="752"/>
      <c r="X352" s="752"/>
      <c r="Y352" s="752"/>
      <c r="Z352" s="752"/>
      <c r="AA352" s="752"/>
      <c r="AB352" s="752"/>
      <c r="AC352" s="789"/>
    </row>
    <row r="353" spans="1:29" s="737" customFormat="1" ht="10.9" customHeight="1" x14ac:dyDescent="0.2">
      <c r="A353" s="758" t="s">
        <v>429</v>
      </c>
      <c r="B353" s="759">
        <f>+B15+B82+B149+B217+B285</f>
        <v>0</v>
      </c>
      <c r="C353" s="757" t="s">
        <v>430</v>
      </c>
      <c r="D353" s="757"/>
      <c r="E353" s="757"/>
      <c r="F353" s="757"/>
      <c r="G353" s="757"/>
      <c r="H353" s="757"/>
      <c r="I353" s="757"/>
      <c r="J353" s="757"/>
      <c r="K353" s="903">
        <f t="shared" si="12"/>
        <v>0</v>
      </c>
      <c r="L353" s="903">
        <f t="shared" si="12"/>
        <v>0</v>
      </c>
      <c r="M353" s="903">
        <f t="shared" si="12"/>
        <v>0</v>
      </c>
      <c r="N353" s="1253">
        <f t="shared" si="12"/>
        <v>0</v>
      </c>
      <c r="O353" s="1254"/>
      <c r="P353" s="760"/>
      <c r="Q353" s="761"/>
      <c r="T353" s="793"/>
      <c r="U353" s="791"/>
      <c r="V353" s="808"/>
      <c r="W353" s="752"/>
      <c r="X353" s="752"/>
      <c r="Y353" s="752"/>
      <c r="Z353" s="752"/>
      <c r="AA353" s="752"/>
      <c r="AB353" s="752"/>
      <c r="AC353" s="789"/>
    </row>
    <row r="354" spans="1:29" s="737" customFormat="1" ht="10.9" customHeight="1" x14ac:dyDescent="0.2">
      <c r="A354" s="758" t="s">
        <v>431</v>
      </c>
      <c r="B354" s="759">
        <f>+B16+B83+B150+B218+B286</f>
        <v>0</v>
      </c>
      <c r="C354" s="757" t="s">
        <v>432</v>
      </c>
      <c r="D354" s="757"/>
      <c r="E354" s="757"/>
      <c r="F354" s="757"/>
      <c r="G354" s="757"/>
      <c r="H354" s="757"/>
      <c r="I354" s="757"/>
      <c r="J354" s="757"/>
      <c r="K354" s="879">
        <f>SUM(K348:K353)</f>
        <v>0</v>
      </c>
      <c r="L354" s="879">
        <f>SUM(L348:L353)</f>
        <v>0</v>
      </c>
      <c r="M354" s="879">
        <f>SUM(M348:M353)</f>
        <v>0</v>
      </c>
      <c r="N354" s="1187">
        <f>SUM(N348:O353)</f>
        <v>0</v>
      </c>
      <c r="O354" s="1188"/>
      <c r="P354" s="760"/>
      <c r="Q354" s="761"/>
      <c r="T354" s="793"/>
      <c r="U354" s="791"/>
      <c r="V354" s="808"/>
      <c r="W354" s="752"/>
      <c r="X354" s="752"/>
      <c r="Y354" s="752"/>
      <c r="Z354" s="752"/>
      <c r="AA354" s="752"/>
      <c r="AB354" s="752"/>
      <c r="AC354" s="789"/>
    </row>
    <row r="355" spans="1:29" s="737" customFormat="1" ht="10.9" customHeight="1" x14ac:dyDescent="0.2">
      <c r="A355" s="758" t="s">
        <v>433</v>
      </c>
      <c r="B355" s="762"/>
      <c r="C355" s="757"/>
      <c r="D355" s="757"/>
      <c r="E355" s="757"/>
      <c r="F355" s="757"/>
      <c r="G355" s="757"/>
      <c r="H355" s="757"/>
      <c r="I355" s="757"/>
      <c r="J355" s="757"/>
      <c r="K355" s="844"/>
      <c r="L355" s="844"/>
      <c r="M355" s="844"/>
      <c r="N355" s="1189"/>
      <c r="O355" s="1189"/>
      <c r="P355" s="1211"/>
      <c r="Q355" s="1212"/>
      <c r="T355" s="793"/>
      <c r="U355" s="791"/>
      <c r="V355" s="808"/>
      <c r="W355" s="752"/>
      <c r="X355" s="752"/>
      <c r="Y355" s="752"/>
      <c r="Z355" s="752"/>
      <c r="AA355" s="752"/>
      <c r="AB355" s="752"/>
      <c r="AC355" s="789"/>
    </row>
    <row r="356" spans="1:29" s="737" customFormat="1" ht="10.9" customHeight="1" x14ac:dyDescent="0.2">
      <c r="A356" s="758" t="s">
        <v>434</v>
      </c>
      <c r="B356" s="759">
        <f t="shared" ref="B356:B361" si="13">+B18+B85+B152+B220+B288</f>
        <v>0</v>
      </c>
      <c r="C356" s="762" t="s">
        <v>435</v>
      </c>
      <c r="D356" s="762"/>
      <c r="E356" s="762"/>
      <c r="F356" s="762"/>
      <c r="G356" s="757"/>
      <c r="H356" s="757"/>
      <c r="I356" s="757"/>
      <c r="J356" s="757"/>
      <c r="K356" s="764">
        <f>K18+K85+K152+K220+K288</f>
        <v>0</v>
      </c>
      <c r="L356" s="764">
        <f>L18+L85+L152+L220+L288</f>
        <v>0</v>
      </c>
      <c r="M356" s="764">
        <f>M18+M85+M152+M220+M288</f>
        <v>0</v>
      </c>
      <c r="N356" s="1253">
        <f t="shared" ref="N356:N361" si="14">+N18+N85+N152+N220+N288</f>
        <v>0</v>
      </c>
      <c r="O356" s="1254"/>
      <c r="P356" s="760"/>
      <c r="Q356" s="761"/>
      <c r="T356" s="793"/>
      <c r="U356" s="791"/>
      <c r="V356" s="808"/>
      <c r="W356" s="752"/>
      <c r="X356" s="752"/>
      <c r="Y356" s="752"/>
      <c r="Z356" s="752"/>
      <c r="AA356" s="752"/>
      <c r="AB356" s="752"/>
      <c r="AC356" s="789"/>
    </row>
    <row r="357" spans="1:29" s="737" customFormat="1" ht="10.9" customHeight="1" x14ac:dyDescent="0.2">
      <c r="A357" s="758" t="s">
        <v>436</v>
      </c>
      <c r="B357" s="759">
        <f t="shared" si="13"/>
        <v>0</v>
      </c>
      <c r="C357" s="762" t="s">
        <v>437</v>
      </c>
      <c r="D357" s="762"/>
      <c r="E357" s="762"/>
      <c r="F357" s="762"/>
      <c r="G357" s="757"/>
      <c r="H357" s="757"/>
      <c r="I357" s="757"/>
      <c r="J357" s="757"/>
      <c r="K357" s="903">
        <f>+K19+K86+K153+K221+K289</f>
        <v>0</v>
      </c>
      <c r="L357" s="903">
        <f>+L19+L86+L153+L221+L289</f>
        <v>0</v>
      </c>
      <c r="M357" s="903">
        <f>+M19+M86+M153+M221+M289</f>
        <v>0</v>
      </c>
      <c r="N357" s="1253">
        <f t="shared" si="14"/>
        <v>0</v>
      </c>
      <c r="O357" s="1254"/>
      <c r="P357" s="760"/>
      <c r="Q357" s="761"/>
      <c r="T357" s="793"/>
      <c r="U357" s="791"/>
      <c r="V357" s="808"/>
      <c r="W357" s="752"/>
      <c r="X357" s="752"/>
      <c r="Y357" s="752"/>
      <c r="Z357" s="752"/>
      <c r="AA357" s="752"/>
      <c r="AB357" s="752"/>
      <c r="AC357" s="789"/>
    </row>
    <row r="358" spans="1:29" s="737" customFormat="1" ht="10.9" customHeight="1" x14ac:dyDescent="0.2">
      <c r="A358" s="758" t="s">
        <v>438</v>
      </c>
      <c r="B358" s="759">
        <f t="shared" si="13"/>
        <v>0</v>
      </c>
      <c r="C358" s="762" t="s">
        <v>439</v>
      </c>
      <c r="D358" s="762"/>
      <c r="E358" s="762"/>
      <c r="F358" s="762"/>
      <c r="G358" s="757"/>
      <c r="H358" s="757"/>
      <c r="I358" s="757"/>
      <c r="J358" s="757"/>
      <c r="K358" s="765"/>
      <c r="L358" s="765"/>
      <c r="M358" s="765"/>
      <c r="N358" s="1253">
        <f t="shared" si="14"/>
        <v>0</v>
      </c>
      <c r="O358" s="1254"/>
      <c r="P358" s="732"/>
      <c r="Q358" s="733"/>
      <c r="T358" s="793"/>
      <c r="U358" s="791"/>
      <c r="V358" s="808"/>
      <c r="W358" s="752"/>
      <c r="X358" s="752"/>
      <c r="Y358" s="752"/>
      <c r="Z358" s="752"/>
      <c r="AA358" s="752"/>
      <c r="AB358" s="752"/>
      <c r="AC358" s="789"/>
    </row>
    <row r="359" spans="1:29" s="737" customFormat="1" ht="10.9" customHeight="1" x14ac:dyDescent="0.2">
      <c r="A359" s="758" t="s">
        <v>440</v>
      </c>
      <c r="B359" s="759">
        <f t="shared" si="13"/>
        <v>0</v>
      </c>
      <c r="C359" s="762" t="s">
        <v>441</v>
      </c>
      <c r="D359" s="762"/>
      <c r="E359" s="762"/>
      <c r="F359" s="762"/>
      <c r="G359" s="757"/>
      <c r="H359" s="757"/>
      <c r="I359" s="757"/>
      <c r="J359" s="757"/>
      <c r="K359" s="765"/>
      <c r="L359" s="765"/>
      <c r="M359" s="765"/>
      <c r="N359" s="1253">
        <f t="shared" si="14"/>
        <v>0</v>
      </c>
      <c r="O359" s="1254"/>
      <c r="P359" s="732"/>
      <c r="Q359" s="733"/>
      <c r="T359" s="793"/>
      <c r="U359" s="791"/>
      <c r="V359" s="808"/>
      <c r="W359" s="752"/>
      <c r="X359" s="752"/>
      <c r="Y359" s="752"/>
      <c r="Z359" s="752"/>
      <c r="AA359" s="752"/>
      <c r="AB359" s="752"/>
      <c r="AC359" s="789"/>
    </row>
    <row r="360" spans="1:29" s="737" customFormat="1" ht="10.9" customHeight="1" x14ac:dyDescent="0.2">
      <c r="A360" s="758" t="s">
        <v>442</v>
      </c>
      <c r="B360" s="759">
        <f t="shared" si="13"/>
        <v>0</v>
      </c>
      <c r="C360" s="762" t="s">
        <v>443</v>
      </c>
      <c r="D360" s="766"/>
      <c r="E360" s="766"/>
      <c r="F360" s="766"/>
      <c r="G360" s="767"/>
      <c r="H360" s="770"/>
      <c r="I360" s="757"/>
      <c r="J360" s="757"/>
      <c r="K360" s="765"/>
      <c r="L360" s="765"/>
      <c r="M360" s="765"/>
      <c r="N360" s="1253">
        <f t="shared" si="14"/>
        <v>0</v>
      </c>
      <c r="O360" s="1254"/>
      <c r="P360" s="732"/>
      <c r="Q360" s="733"/>
      <c r="T360" s="793"/>
      <c r="U360" s="791"/>
      <c r="V360" s="808"/>
      <c r="W360" s="752"/>
      <c r="X360" s="752"/>
      <c r="Y360" s="752"/>
      <c r="Z360" s="752"/>
      <c r="AA360" s="752"/>
      <c r="AB360" s="752"/>
      <c r="AC360" s="789"/>
    </row>
    <row r="361" spans="1:29" s="737" customFormat="1" ht="10.9" customHeight="1" x14ac:dyDescent="0.2">
      <c r="A361" s="768" t="s">
        <v>429</v>
      </c>
      <c r="B361" s="759">
        <f t="shared" si="13"/>
        <v>0</v>
      </c>
      <c r="C361" s="769" t="s">
        <v>444</v>
      </c>
      <c r="D361" s="769"/>
      <c r="E361" s="769"/>
      <c r="F361" s="769"/>
      <c r="G361" s="770"/>
      <c r="H361" s="757"/>
      <c r="I361" s="757"/>
      <c r="J361" s="757"/>
      <c r="K361" s="765"/>
      <c r="L361" s="765"/>
      <c r="M361" s="765"/>
      <c r="N361" s="1253">
        <f t="shared" si="14"/>
        <v>0</v>
      </c>
      <c r="O361" s="1254"/>
      <c r="P361" s="732"/>
      <c r="Q361" s="733"/>
      <c r="T361" s="793"/>
      <c r="U361" s="791"/>
      <c r="V361" s="808"/>
      <c r="W361" s="752"/>
      <c r="X361" s="752"/>
      <c r="Y361" s="752"/>
      <c r="Z361" s="752"/>
      <c r="AA361" s="752"/>
      <c r="AB361" s="752"/>
      <c r="AC361" s="789"/>
    </row>
    <row r="362" spans="1:29" s="737" customFormat="1" ht="10.9" customHeight="1" x14ac:dyDescent="0.2">
      <c r="A362" s="727"/>
      <c r="B362" s="728" t="s">
        <v>445</v>
      </c>
      <c r="C362" s="729"/>
      <c r="D362" s="757"/>
      <c r="E362" s="757"/>
      <c r="F362" s="757"/>
      <c r="G362" s="757"/>
      <c r="H362" s="757"/>
      <c r="I362" s="757"/>
      <c r="J362" s="757"/>
      <c r="K362" s="765"/>
      <c r="L362" s="765"/>
      <c r="M362" s="765"/>
      <c r="N362" s="1187">
        <f>SUM(N354:O361)</f>
        <v>0</v>
      </c>
      <c r="O362" s="1188"/>
      <c r="P362" s="732"/>
      <c r="Q362" s="733"/>
      <c r="T362" s="793"/>
      <c r="U362" s="791"/>
      <c r="V362" s="808"/>
      <c r="W362" s="752"/>
      <c r="X362" s="752"/>
      <c r="Y362" s="752"/>
      <c r="Z362" s="752"/>
      <c r="AA362" s="752"/>
      <c r="AB362" s="752"/>
      <c r="AC362" s="789"/>
    </row>
    <row r="363" spans="1:29" s="737" customFormat="1" ht="10.9" customHeight="1" x14ac:dyDescent="0.2">
      <c r="A363" s="727" t="s">
        <v>446</v>
      </c>
      <c r="B363" s="728"/>
      <c r="C363" s="729"/>
      <c r="D363" s="729"/>
      <c r="E363" s="729"/>
      <c r="F363" s="729"/>
      <c r="G363" s="729"/>
      <c r="H363" s="729"/>
      <c r="I363" s="771"/>
      <c r="J363" s="729"/>
      <c r="K363" s="734"/>
      <c r="L363" s="734"/>
      <c r="M363" s="734"/>
      <c r="N363" s="1190">
        <f>N25+N92+N159+N227+N295</f>
        <v>0</v>
      </c>
      <c r="O363" s="1191"/>
      <c r="P363" s="732"/>
      <c r="Q363" s="733"/>
      <c r="T363" s="793"/>
      <c r="U363" s="791"/>
      <c r="V363" s="808"/>
      <c r="W363" s="752"/>
      <c r="X363" s="752"/>
      <c r="Y363" s="752"/>
      <c r="Z363" s="752"/>
      <c r="AA363" s="752"/>
      <c r="AB363" s="752"/>
      <c r="AC363" s="789"/>
    </row>
    <row r="364" spans="1:29" s="737" customFormat="1" ht="10.9" customHeight="1" x14ac:dyDescent="0.2">
      <c r="A364" s="727"/>
      <c r="B364" s="728" t="s">
        <v>447</v>
      </c>
      <c r="C364" s="729"/>
      <c r="D364" s="729"/>
      <c r="E364" s="729"/>
      <c r="F364" s="729"/>
      <c r="G364" s="729"/>
      <c r="H364" s="729"/>
      <c r="I364" s="729"/>
      <c r="J364" s="729"/>
      <c r="K364" s="734"/>
      <c r="L364" s="734"/>
      <c r="M364" s="734"/>
      <c r="N364" s="1190">
        <f>N362+N363</f>
        <v>0</v>
      </c>
      <c r="O364" s="1191"/>
      <c r="P364" s="732"/>
      <c r="Q364" s="733"/>
      <c r="T364" s="793"/>
      <c r="U364" s="791"/>
      <c r="V364" s="808"/>
      <c r="W364" s="752"/>
      <c r="X364" s="752"/>
      <c r="Y364" s="752"/>
      <c r="Z364" s="752"/>
      <c r="AA364" s="752"/>
      <c r="AB364" s="752"/>
      <c r="AC364" s="789"/>
    </row>
    <row r="365" spans="1:29" s="737" customFormat="1" ht="10.9" customHeight="1" x14ac:dyDescent="0.2">
      <c r="A365" s="744" t="s">
        <v>448</v>
      </c>
      <c r="B365" s="745"/>
      <c r="C365" s="746"/>
      <c r="D365" s="746"/>
      <c r="E365" s="746"/>
      <c r="F365" s="746"/>
      <c r="G365" s="746"/>
      <c r="H365" s="746"/>
      <c r="I365" s="746"/>
      <c r="J365" s="746"/>
      <c r="K365" s="777"/>
      <c r="L365" s="777"/>
      <c r="M365" s="909"/>
      <c r="N365" s="861"/>
      <c r="O365" s="863"/>
      <c r="P365" s="861"/>
      <c r="Q365" s="863"/>
      <c r="T365" s="793"/>
      <c r="U365" s="791"/>
      <c r="V365" s="808"/>
      <c r="W365" s="752"/>
      <c r="X365" s="752"/>
      <c r="Y365" s="752"/>
      <c r="Z365" s="752"/>
      <c r="AA365" s="752"/>
      <c r="AB365" s="752"/>
      <c r="AC365" s="789"/>
    </row>
    <row r="366" spans="1:29" s="737" customFormat="1" ht="10.9" customHeight="1" x14ac:dyDescent="0.2">
      <c r="A366" s="735"/>
      <c r="B366" s="812"/>
      <c r="C366" s="1215">
        <v>0</v>
      </c>
      <c r="D366" s="1215"/>
      <c r="E366" s="1215"/>
      <c r="F366" s="1215"/>
      <c r="G366" s="1215"/>
      <c r="H366" s="1215"/>
      <c r="I366" s="1215"/>
      <c r="J366" s="1215"/>
      <c r="K366" s="1215"/>
      <c r="L366" s="1215"/>
      <c r="M366" s="1216"/>
      <c r="N366" s="864"/>
      <c r="O366" s="866"/>
      <c r="P366" s="864"/>
      <c r="Q366" s="866"/>
      <c r="T366" s="793"/>
      <c r="U366" s="791"/>
      <c r="V366" s="808"/>
      <c r="W366" s="752"/>
      <c r="X366" s="752"/>
      <c r="Y366" s="752"/>
      <c r="Z366" s="752"/>
      <c r="AA366" s="752"/>
      <c r="AB366" s="752"/>
      <c r="AC366" s="789"/>
    </row>
    <row r="367" spans="1:29" s="737" customFormat="1" ht="10.9" customHeight="1" x14ac:dyDescent="0.2">
      <c r="A367" s="735"/>
      <c r="B367" s="812"/>
      <c r="C367" s="1215">
        <v>0</v>
      </c>
      <c r="D367" s="1215"/>
      <c r="E367" s="1215"/>
      <c r="F367" s="1215"/>
      <c r="G367" s="1215"/>
      <c r="H367" s="1215"/>
      <c r="I367" s="1215"/>
      <c r="J367" s="1215"/>
      <c r="K367" s="1215"/>
      <c r="L367" s="1215"/>
      <c r="M367" s="1216"/>
      <c r="N367" s="864"/>
      <c r="O367" s="866"/>
      <c r="P367" s="864"/>
      <c r="Q367" s="866"/>
      <c r="T367" s="793"/>
      <c r="U367" s="791"/>
      <c r="V367" s="808"/>
      <c r="W367" s="752"/>
      <c r="X367" s="752"/>
      <c r="Y367" s="752"/>
      <c r="Z367" s="752"/>
      <c r="AA367" s="752"/>
      <c r="AB367" s="752"/>
      <c r="AC367" s="789"/>
    </row>
    <row r="368" spans="1:29" s="737" customFormat="1" ht="10.9" customHeight="1" x14ac:dyDescent="0.2">
      <c r="A368" s="735"/>
      <c r="B368" s="812"/>
      <c r="C368" s="1215">
        <v>0</v>
      </c>
      <c r="D368" s="1215"/>
      <c r="E368" s="1215"/>
      <c r="F368" s="1215"/>
      <c r="G368" s="1215"/>
      <c r="H368" s="1215"/>
      <c r="I368" s="1215"/>
      <c r="J368" s="1215"/>
      <c r="K368" s="1215"/>
      <c r="L368" s="1215"/>
      <c r="M368" s="1216"/>
      <c r="N368" s="864"/>
      <c r="O368" s="866"/>
      <c r="P368" s="864"/>
      <c r="Q368" s="866"/>
      <c r="T368" s="793"/>
      <c r="U368" s="791"/>
      <c r="V368" s="808"/>
      <c r="W368" s="752"/>
      <c r="X368" s="752"/>
      <c r="Y368" s="752"/>
      <c r="Z368" s="752"/>
      <c r="AA368" s="752"/>
      <c r="AB368" s="752"/>
      <c r="AC368" s="789"/>
    </row>
    <row r="369" spans="1:29" s="737" customFormat="1" ht="10.9" customHeight="1" x14ac:dyDescent="0.2">
      <c r="A369" s="735"/>
      <c r="B369" s="812"/>
      <c r="C369" s="1215">
        <v>0</v>
      </c>
      <c r="D369" s="1215"/>
      <c r="E369" s="1215"/>
      <c r="F369" s="1215"/>
      <c r="G369" s="1215"/>
      <c r="H369" s="1215"/>
      <c r="I369" s="1215"/>
      <c r="J369" s="1215"/>
      <c r="K369" s="1215"/>
      <c r="L369" s="1215"/>
      <c r="M369" s="1216"/>
      <c r="N369" s="864"/>
      <c r="O369" s="866"/>
      <c r="P369" s="864"/>
      <c r="Q369" s="866"/>
      <c r="T369" s="793"/>
      <c r="U369" s="791"/>
      <c r="V369" s="808"/>
      <c r="W369" s="752"/>
      <c r="X369" s="752"/>
      <c r="Y369" s="752"/>
      <c r="Z369" s="752"/>
      <c r="AA369" s="752"/>
      <c r="AB369" s="752"/>
      <c r="AC369" s="789"/>
    </row>
    <row r="370" spans="1:29" s="737" customFormat="1" ht="10.9" customHeight="1" x14ac:dyDescent="0.2">
      <c r="A370" s="727"/>
      <c r="B370" s="728" t="s">
        <v>449</v>
      </c>
      <c r="C370" s="729"/>
      <c r="D370" s="729"/>
      <c r="E370" s="729"/>
      <c r="F370" s="729"/>
      <c r="G370" s="729"/>
      <c r="H370" s="729"/>
      <c r="I370" s="729"/>
      <c r="J370" s="729"/>
      <c r="K370" s="911"/>
      <c r="L370" s="911"/>
      <c r="M370" s="912"/>
      <c r="N370" s="1253">
        <f>+N32+N99+N166+N234+N302</f>
        <v>0</v>
      </c>
      <c r="O370" s="1254"/>
      <c r="P370" s="867"/>
      <c r="Q370" s="869"/>
      <c r="T370" s="793"/>
      <c r="U370" s="791"/>
      <c r="V370" s="808"/>
      <c r="W370" s="752"/>
      <c r="X370" s="752"/>
      <c r="Y370" s="752"/>
      <c r="Z370" s="752"/>
      <c r="AA370" s="752"/>
      <c r="AB370" s="752"/>
      <c r="AC370" s="789"/>
    </row>
    <row r="371" spans="1:29" s="737" customFormat="1" ht="10.9" customHeight="1" x14ac:dyDescent="0.2">
      <c r="A371" s="773" t="s">
        <v>450</v>
      </c>
      <c r="B371" s="774"/>
      <c r="C371" s="775"/>
      <c r="D371" s="775" t="s">
        <v>451</v>
      </c>
      <c r="E371" s="775"/>
      <c r="F371" s="775"/>
      <c r="G371" s="775"/>
      <c r="H371" s="775"/>
      <c r="I371" s="775"/>
      <c r="J371" s="775"/>
      <c r="K371" s="776"/>
      <c r="L371" s="776"/>
      <c r="M371" s="776"/>
      <c r="N371" s="1253">
        <f>+N33+N100+N167+N235+N303</f>
        <v>0</v>
      </c>
      <c r="O371" s="1254"/>
      <c r="P371" s="1282"/>
      <c r="Q371" s="1283"/>
      <c r="T371" s="793"/>
      <c r="U371" s="791"/>
      <c r="V371" s="808"/>
      <c r="W371" s="752"/>
      <c r="X371" s="752"/>
      <c r="Y371" s="752"/>
      <c r="Z371" s="752"/>
      <c r="AA371" s="752"/>
      <c r="AB371" s="752"/>
      <c r="AC371" s="789"/>
    </row>
    <row r="372" spans="1:29" s="737" customFormat="1" ht="10.9" customHeight="1" x14ac:dyDescent="0.2">
      <c r="A372" s="773"/>
      <c r="B372" s="774"/>
      <c r="C372" s="775"/>
      <c r="D372" s="729" t="s">
        <v>452</v>
      </c>
      <c r="E372" s="729"/>
      <c r="F372" s="729"/>
      <c r="G372" s="729"/>
      <c r="H372" s="729"/>
      <c r="I372" s="729"/>
      <c r="J372" s="729"/>
      <c r="K372" s="734"/>
      <c r="L372" s="734"/>
      <c r="M372" s="734"/>
      <c r="N372" s="1253">
        <f>+N34+N101+N168+N236+N304</f>
        <v>0</v>
      </c>
      <c r="O372" s="1254"/>
      <c r="P372" s="732"/>
      <c r="Q372" s="733"/>
      <c r="T372" s="793"/>
      <c r="U372" s="791"/>
      <c r="V372" s="808"/>
      <c r="W372" s="752"/>
      <c r="X372" s="752"/>
      <c r="Y372" s="752"/>
      <c r="Z372" s="752"/>
      <c r="AA372" s="752"/>
      <c r="AB372" s="752"/>
      <c r="AC372" s="789"/>
    </row>
    <row r="373" spans="1:29" s="737" customFormat="1" ht="10.9" customHeight="1" x14ac:dyDescent="0.2">
      <c r="A373" s="735"/>
      <c r="B373" s="736"/>
      <c r="K373" s="738"/>
      <c r="L373" s="738"/>
      <c r="M373" s="738"/>
      <c r="N373" s="861"/>
      <c r="O373" s="863"/>
      <c r="P373" s="861"/>
      <c r="Q373" s="863"/>
      <c r="T373" s="793"/>
      <c r="U373" s="791"/>
      <c r="V373" s="808"/>
      <c r="W373" s="752"/>
      <c r="X373" s="752"/>
      <c r="Y373" s="752"/>
      <c r="Z373" s="752"/>
      <c r="AA373" s="752"/>
      <c r="AB373" s="752"/>
      <c r="AC373" s="789"/>
    </row>
    <row r="374" spans="1:29" s="737" customFormat="1" ht="11.65" customHeight="1" x14ac:dyDescent="0.2">
      <c r="A374" s="744" t="s">
        <v>453</v>
      </c>
      <c r="B374" s="745"/>
      <c r="C374" s="746"/>
      <c r="D374" s="746"/>
      <c r="E374" s="746"/>
      <c r="F374" s="746"/>
      <c r="G374" s="746"/>
      <c r="H374" s="746"/>
      <c r="I374" s="746"/>
      <c r="J374" s="746"/>
      <c r="K374" s="777"/>
      <c r="L374" s="777"/>
      <c r="M374" s="777"/>
      <c r="N374" s="864"/>
      <c r="O374" s="866"/>
      <c r="P374" s="864"/>
      <c r="Q374" s="866"/>
      <c r="T374" s="793"/>
      <c r="U374" s="791"/>
      <c r="V374" s="808"/>
      <c r="W374" s="752"/>
      <c r="X374" s="752"/>
      <c r="Y374" s="752"/>
      <c r="Z374" s="752"/>
      <c r="AA374" s="752"/>
      <c r="AB374" s="752"/>
      <c r="AC374" s="789"/>
    </row>
    <row r="375" spans="1:29" s="737" customFormat="1" ht="10.9" customHeight="1" x14ac:dyDescent="0.2">
      <c r="A375" s="735"/>
      <c r="B375" s="737" t="s">
        <v>454</v>
      </c>
      <c r="D375" s="748" t="s">
        <v>455</v>
      </c>
      <c r="E375" s="1266">
        <f>E38+E105+E172+E240+E308</f>
        <v>0</v>
      </c>
      <c r="F375" s="1266"/>
      <c r="G375" s="1266"/>
      <c r="H375" s="1266"/>
      <c r="J375" s="772"/>
      <c r="K375" s="772"/>
      <c r="N375" s="864"/>
      <c r="O375" s="866"/>
      <c r="P375" s="864"/>
      <c r="Q375" s="866"/>
      <c r="T375" s="793"/>
      <c r="U375" s="791"/>
      <c r="V375" s="808"/>
      <c r="W375" s="752"/>
      <c r="X375" s="752"/>
      <c r="Y375" s="752"/>
      <c r="Z375" s="752"/>
      <c r="AA375" s="752"/>
      <c r="AB375" s="752"/>
      <c r="AC375" s="789"/>
    </row>
    <row r="376" spans="1:29" s="737" customFormat="1" ht="13.15" customHeight="1" x14ac:dyDescent="0.2">
      <c r="A376" s="735"/>
      <c r="B376" s="737" t="s">
        <v>456</v>
      </c>
      <c r="E376" s="1194">
        <f>E39+E106+E173+E241+E309</f>
        <v>0</v>
      </c>
      <c r="F376" s="1194"/>
      <c r="G376" s="1194"/>
      <c r="H376" s="1194"/>
      <c r="J376" s="772"/>
      <c r="K376" s="772"/>
      <c r="N376" s="864"/>
      <c r="O376" s="866"/>
      <c r="P376" s="864"/>
      <c r="Q376" s="866"/>
      <c r="T376" s="793"/>
      <c r="U376" s="791"/>
      <c r="V376" s="808"/>
      <c r="W376" s="752"/>
      <c r="X376" s="752"/>
      <c r="Y376" s="752"/>
      <c r="Z376" s="752"/>
      <c r="AA376" s="752"/>
      <c r="AB376" s="752"/>
      <c r="AC376" s="789"/>
    </row>
    <row r="377" spans="1:29" s="737" customFormat="1" ht="11.65" customHeight="1" x14ac:dyDescent="0.2">
      <c r="A377" s="735"/>
      <c r="B377" s="737" t="s">
        <v>457</v>
      </c>
      <c r="E377" s="1194">
        <f>E40+E107+E174+E242+E310</f>
        <v>0</v>
      </c>
      <c r="F377" s="1194"/>
      <c r="G377" s="1194"/>
      <c r="H377" s="1194"/>
      <c r="J377" s="772"/>
      <c r="K377" s="772"/>
      <c r="N377" s="864"/>
      <c r="O377" s="866"/>
      <c r="P377" s="864"/>
      <c r="Q377" s="866"/>
      <c r="T377" s="793"/>
      <c r="U377" s="791"/>
      <c r="V377" s="808"/>
      <c r="W377" s="752"/>
      <c r="X377" s="752"/>
      <c r="Y377" s="752"/>
      <c r="Z377" s="752"/>
      <c r="AA377" s="752"/>
      <c r="AB377" s="752"/>
      <c r="AC377" s="789"/>
    </row>
    <row r="378" spans="1:29" s="737" customFormat="1" ht="10.9" customHeight="1" x14ac:dyDescent="0.2">
      <c r="A378" s="735"/>
      <c r="B378" s="789" t="s">
        <v>458</v>
      </c>
      <c r="C378" s="789"/>
      <c r="E378" s="1194">
        <f>E41+E108+E175+E243+E311</f>
        <v>0</v>
      </c>
      <c r="F378" s="1194"/>
      <c r="G378" s="1194"/>
      <c r="H378" s="1194"/>
      <c r="J378" s="772"/>
      <c r="K378" s="772"/>
      <c r="N378" s="864"/>
      <c r="O378" s="866"/>
      <c r="P378" s="864"/>
      <c r="Q378" s="866"/>
      <c r="T378" s="793"/>
      <c r="U378" s="791"/>
      <c r="V378" s="808"/>
      <c r="W378" s="752"/>
      <c r="X378" s="752"/>
      <c r="Y378" s="752"/>
      <c r="Z378" s="752"/>
      <c r="AA378" s="752"/>
      <c r="AB378" s="752"/>
      <c r="AC378" s="789"/>
    </row>
    <row r="379" spans="1:29" s="737" customFormat="1" ht="4.1500000000000004" customHeight="1" x14ac:dyDescent="0.2">
      <c r="A379" s="727"/>
      <c r="B379" s="729"/>
      <c r="C379" s="729"/>
      <c r="G379" s="778"/>
      <c r="H379" s="835"/>
      <c r="J379" s="749"/>
      <c r="K379" s="749"/>
      <c r="N379" s="867"/>
      <c r="O379" s="869"/>
      <c r="P379" s="867"/>
      <c r="Q379" s="869"/>
      <c r="T379" s="793"/>
      <c r="U379" s="791"/>
      <c r="V379" s="808"/>
      <c r="W379" s="752"/>
      <c r="X379" s="752"/>
      <c r="Y379" s="752"/>
      <c r="Z379" s="752"/>
      <c r="AA379" s="752"/>
      <c r="AB379" s="752"/>
      <c r="AC379" s="789"/>
    </row>
    <row r="380" spans="1:29" s="737" customFormat="1" ht="10.9" customHeight="1" x14ac:dyDescent="0.2">
      <c r="A380" s="727" t="s">
        <v>33</v>
      </c>
      <c r="B380" s="1242" t="s">
        <v>655</v>
      </c>
      <c r="C380" s="1242"/>
      <c r="D380" s="1242"/>
      <c r="E380" s="1242"/>
      <c r="F380" s="1242"/>
      <c r="G380" s="1242"/>
      <c r="H380" s="882">
        <f>+H43+H110+H177+H245+H313</f>
        <v>0</v>
      </c>
      <c r="I380" s="774" t="s">
        <v>639</v>
      </c>
      <c r="J380" s="775" t="s">
        <v>459</v>
      </c>
      <c r="K380" s="731"/>
      <c r="L380" s="731"/>
      <c r="M380" s="731"/>
      <c r="N380" s="1190">
        <f>SUM(E375:H378)</f>
        <v>0</v>
      </c>
      <c r="O380" s="1191"/>
      <c r="P380" s="760"/>
      <c r="Q380" s="761"/>
      <c r="T380" s="793"/>
      <c r="U380" s="791"/>
      <c r="V380" s="808"/>
      <c r="W380" s="752"/>
      <c r="X380" s="752"/>
      <c r="Y380" s="752"/>
      <c r="Z380" s="752"/>
      <c r="AA380" s="752"/>
      <c r="AB380" s="752"/>
      <c r="AC380" s="789"/>
    </row>
    <row r="381" spans="1:29" s="737" customFormat="1" ht="10.9" customHeight="1" x14ac:dyDescent="0.2">
      <c r="A381" s="727" t="s">
        <v>460</v>
      </c>
      <c r="B381" s="728"/>
      <c r="C381" s="729"/>
      <c r="D381" s="729"/>
      <c r="E381" s="729"/>
      <c r="F381" s="729"/>
      <c r="G381" s="729"/>
      <c r="H381" s="729"/>
      <c r="I381" s="729"/>
      <c r="J381" s="729"/>
      <c r="K381" s="734"/>
      <c r="L381" s="734"/>
      <c r="M381" s="734"/>
      <c r="N381" s="1211"/>
      <c r="O381" s="1212"/>
      <c r="P381" s="1211"/>
      <c r="Q381" s="1212"/>
      <c r="T381" s="793"/>
      <c r="U381" s="791"/>
      <c r="V381" s="808"/>
      <c r="W381" s="752"/>
      <c r="X381" s="752"/>
      <c r="Y381" s="752"/>
      <c r="Z381" s="752"/>
      <c r="AA381" s="752"/>
      <c r="AB381" s="752"/>
      <c r="AC381" s="789"/>
    </row>
    <row r="382" spans="1:29" s="737" customFormat="1" ht="10.9" customHeight="1" x14ac:dyDescent="0.2">
      <c r="A382" s="727"/>
      <c r="B382" s="729" t="s">
        <v>461</v>
      </c>
      <c r="C382" s="729"/>
      <c r="D382" s="729"/>
      <c r="E382" s="729"/>
      <c r="F382" s="729"/>
      <c r="G382" s="729"/>
      <c r="H382" s="729"/>
      <c r="I382" s="729"/>
      <c r="J382" s="729"/>
      <c r="K382" s="734"/>
      <c r="L382" s="734"/>
      <c r="M382" s="734"/>
      <c r="N382" s="1253">
        <f t="shared" ref="N382:N387" si="15">+N45+N112+N179+N247+N315</f>
        <v>0</v>
      </c>
      <c r="O382" s="1254"/>
      <c r="P382" s="732"/>
      <c r="Q382" s="733"/>
      <c r="T382" s="793"/>
      <c r="U382" s="791"/>
      <c r="V382" s="808"/>
      <c r="W382" s="752"/>
      <c r="X382" s="752"/>
      <c r="Y382" s="752"/>
      <c r="Z382" s="752"/>
      <c r="AA382" s="752"/>
      <c r="AB382" s="752"/>
      <c r="AC382" s="789"/>
    </row>
    <row r="383" spans="1:29" s="737" customFormat="1" ht="10.9" customHeight="1" x14ac:dyDescent="0.2">
      <c r="A383" s="727"/>
      <c r="B383" s="729" t="s">
        <v>462</v>
      </c>
      <c r="C383" s="729"/>
      <c r="D383" s="729"/>
      <c r="E383" s="729"/>
      <c r="F383" s="729"/>
      <c r="G383" s="729"/>
      <c r="H383" s="729"/>
      <c r="I383" s="729"/>
      <c r="J383" s="729"/>
      <c r="K383" s="734"/>
      <c r="L383" s="734"/>
      <c r="M383" s="734"/>
      <c r="N383" s="1253">
        <f t="shared" si="15"/>
        <v>0</v>
      </c>
      <c r="O383" s="1254"/>
      <c r="P383" s="732"/>
      <c r="Q383" s="733"/>
      <c r="T383" s="793"/>
      <c r="U383" s="791"/>
      <c r="V383" s="808"/>
      <c r="W383" s="752"/>
      <c r="X383" s="752"/>
      <c r="Y383" s="752"/>
      <c r="Z383" s="752"/>
      <c r="AA383" s="752"/>
      <c r="AB383" s="752"/>
      <c r="AC383" s="789"/>
    </row>
    <row r="384" spans="1:29" s="737" customFormat="1" ht="10.9" customHeight="1" x14ac:dyDescent="0.2">
      <c r="A384" s="727"/>
      <c r="B384" s="729" t="s">
        <v>463</v>
      </c>
      <c r="C384" s="729"/>
      <c r="D384" s="729"/>
      <c r="E384" s="729"/>
      <c r="F384" s="729"/>
      <c r="G384" s="729"/>
      <c r="H384" s="729"/>
      <c r="I384" s="729"/>
      <c r="J384" s="729"/>
      <c r="K384" s="734"/>
      <c r="L384" s="734"/>
      <c r="M384" s="734"/>
      <c r="N384" s="1253">
        <f t="shared" si="15"/>
        <v>0</v>
      </c>
      <c r="O384" s="1254"/>
      <c r="P384" s="732"/>
      <c r="Q384" s="733"/>
      <c r="T384" s="793"/>
      <c r="U384" s="791"/>
      <c r="V384" s="808"/>
      <c r="W384" s="752"/>
      <c r="X384" s="752"/>
      <c r="Y384" s="752"/>
      <c r="Z384" s="752"/>
      <c r="AA384" s="752"/>
      <c r="AB384" s="752"/>
      <c r="AC384" s="789"/>
    </row>
    <row r="385" spans="1:29" s="737" customFormat="1" ht="10.9" customHeight="1" x14ac:dyDescent="0.2">
      <c r="A385" s="727"/>
      <c r="B385" s="729" t="s">
        <v>464</v>
      </c>
      <c r="C385" s="729"/>
      <c r="D385" s="729"/>
      <c r="E385" s="729"/>
      <c r="F385" s="729"/>
      <c r="G385" s="729"/>
      <c r="H385" s="729"/>
      <c r="I385" s="729"/>
      <c r="J385" s="729"/>
      <c r="K385" s="734"/>
      <c r="L385" s="734"/>
      <c r="M385" s="734"/>
      <c r="N385" s="1253">
        <f t="shared" si="15"/>
        <v>0</v>
      </c>
      <c r="O385" s="1254"/>
      <c r="P385" s="732"/>
      <c r="Q385" s="733"/>
      <c r="T385" s="793"/>
      <c r="U385" s="791"/>
      <c r="V385" s="808"/>
      <c r="W385" s="752"/>
      <c r="X385" s="752"/>
      <c r="Y385" s="752"/>
      <c r="Z385" s="752"/>
      <c r="AA385" s="752"/>
      <c r="AB385" s="752"/>
      <c r="AC385" s="789"/>
    </row>
    <row r="386" spans="1:29" s="737" customFormat="1" ht="10.9" customHeight="1" x14ac:dyDescent="0.2">
      <c r="A386" s="727"/>
      <c r="B386" s="729" t="s">
        <v>465</v>
      </c>
      <c r="C386" s="729"/>
      <c r="D386" s="729"/>
      <c r="E386" s="729"/>
      <c r="F386" s="729"/>
      <c r="G386" s="729"/>
      <c r="H386" s="729"/>
      <c r="I386" s="729"/>
      <c r="J386" s="729"/>
      <c r="K386" s="734"/>
      <c r="L386" s="734"/>
      <c r="M386" s="734"/>
      <c r="N386" s="1253">
        <f t="shared" si="15"/>
        <v>0</v>
      </c>
      <c r="O386" s="1254"/>
      <c r="P386" s="732"/>
      <c r="Q386" s="733"/>
      <c r="T386" s="793"/>
      <c r="U386" s="791"/>
      <c r="V386" s="808"/>
      <c r="W386" s="752"/>
      <c r="X386" s="752"/>
      <c r="Y386" s="752"/>
      <c r="Z386" s="752"/>
      <c r="AA386" s="752"/>
      <c r="AB386" s="752"/>
      <c r="AC386" s="789"/>
    </row>
    <row r="387" spans="1:29" s="737" customFormat="1" ht="10.9" customHeight="1" x14ac:dyDescent="0.2">
      <c r="A387" s="727"/>
      <c r="B387" s="729" t="s">
        <v>466</v>
      </c>
      <c r="C387" s="729"/>
      <c r="D387" s="729"/>
      <c r="E387" s="729"/>
      <c r="F387" s="729"/>
      <c r="G387" s="729"/>
      <c r="H387" s="729"/>
      <c r="I387" s="729"/>
      <c r="J387" s="729"/>
      <c r="K387" s="734"/>
      <c r="L387" s="734"/>
      <c r="M387" s="734"/>
      <c r="N387" s="1253">
        <f t="shared" si="15"/>
        <v>0</v>
      </c>
      <c r="O387" s="1254"/>
      <c r="P387" s="732"/>
      <c r="Q387" s="733"/>
      <c r="T387" s="793"/>
      <c r="U387" s="791"/>
      <c r="V387" s="808"/>
      <c r="W387" s="752"/>
      <c r="X387" s="752"/>
      <c r="Y387" s="752"/>
      <c r="Z387" s="752"/>
      <c r="AA387" s="752"/>
      <c r="AB387" s="752"/>
      <c r="AC387" s="789"/>
    </row>
    <row r="388" spans="1:29" s="737" customFormat="1" ht="10.9" customHeight="1" x14ac:dyDescent="0.2">
      <c r="A388" s="727"/>
      <c r="B388" s="728" t="s">
        <v>656</v>
      </c>
      <c r="C388" s="729"/>
      <c r="D388" s="729"/>
      <c r="E388" s="729"/>
      <c r="F388" s="729"/>
      <c r="G388" s="730"/>
      <c r="H388" s="730"/>
      <c r="I388" s="729"/>
      <c r="J388" s="729"/>
      <c r="K388" s="731"/>
      <c r="L388" s="731"/>
      <c r="M388" s="731"/>
      <c r="N388" s="1190">
        <f>SUM(N382:O387)</f>
        <v>0</v>
      </c>
      <c r="O388" s="1191"/>
      <c r="P388" s="732"/>
      <c r="Q388" s="733"/>
      <c r="T388" s="793"/>
      <c r="U388" s="791"/>
      <c r="V388" s="808"/>
      <c r="W388" s="752"/>
      <c r="X388" s="752"/>
      <c r="Y388" s="752"/>
      <c r="Z388" s="752"/>
      <c r="AA388" s="752"/>
      <c r="AB388" s="752"/>
      <c r="AC388" s="789"/>
    </row>
    <row r="389" spans="1:29" s="737" customFormat="1" ht="10.9" customHeight="1" x14ac:dyDescent="0.2">
      <c r="A389" s="727" t="s">
        <v>467</v>
      </c>
      <c r="B389" s="728"/>
      <c r="C389" s="729"/>
      <c r="D389" s="729"/>
      <c r="E389" s="729"/>
      <c r="F389" s="729"/>
      <c r="G389" s="729"/>
      <c r="H389" s="729"/>
      <c r="I389" s="729"/>
      <c r="J389" s="729"/>
      <c r="K389" s="734"/>
      <c r="L389" s="734"/>
      <c r="M389" s="734"/>
      <c r="N389" s="1190">
        <f>+N364+N370:O370+N371+N372+N380+N388</f>
        <v>0</v>
      </c>
      <c r="O389" s="1191"/>
      <c r="P389" s="732"/>
      <c r="Q389" s="733"/>
      <c r="T389" s="793"/>
      <c r="U389" s="791"/>
      <c r="V389" s="808"/>
      <c r="W389" s="752"/>
      <c r="X389" s="752"/>
      <c r="Y389" s="752"/>
      <c r="Z389" s="752"/>
      <c r="AA389" s="752"/>
      <c r="AB389" s="752"/>
      <c r="AC389" s="789"/>
    </row>
    <row r="390" spans="1:29" s="737" customFormat="1" ht="10.9" customHeight="1" x14ac:dyDescent="0.2">
      <c r="A390" s="735" t="s">
        <v>468</v>
      </c>
      <c r="B390" s="736"/>
      <c r="K390" s="738"/>
      <c r="L390" s="738"/>
      <c r="M390" s="738"/>
      <c r="N390" s="861"/>
      <c r="O390" s="863"/>
      <c r="P390" s="862"/>
      <c r="Q390" s="863"/>
      <c r="T390" s="793"/>
      <c r="U390" s="791"/>
      <c r="V390" s="808"/>
      <c r="W390" s="752"/>
      <c r="X390" s="752"/>
      <c r="Y390" s="752"/>
      <c r="Z390" s="752"/>
      <c r="AA390" s="752"/>
      <c r="AB390" s="752"/>
      <c r="AC390" s="789"/>
    </row>
    <row r="391" spans="1:29" s="737" customFormat="1" ht="10.9" customHeight="1" x14ac:dyDescent="0.2">
      <c r="A391" s="885"/>
      <c r="B391" s="886"/>
      <c r="C391" s="887" t="s">
        <v>653</v>
      </c>
      <c r="D391" s="888">
        <f>D54</f>
        <v>0.33</v>
      </c>
      <c r="E391" s="833" t="s">
        <v>654</v>
      </c>
      <c r="F391" s="928">
        <f>+F54+F121+F188+F256+F324</f>
        <v>0</v>
      </c>
      <c r="G391" s="886" t="s">
        <v>639</v>
      </c>
      <c r="H391" s="739"/>
      <c r="K391" s="738"/>
      <c r="L391" s="738"/>
      <c r="M391" s="738"/>
      <c r="N391" s="864"/>
      <c r="O391" s="866"/>
      <c r="P391" s="865"/>
      <c r="Q391" s="866"/>
      <c r="T391" s="793"/>
      <c r="U391" s="791"/>
      <c r="V391" s="808"/>
      <c r="W391" s="752"/>
      <c r="X391" s="752"/>
      <c r="Y391" s="752"/>
      <c r="Z391" s="752"/>
      <c r="AA391" s="752"/>
      <c r="AB391" s="752"/>
      <c r="AC391" s="789"/>
    </row>
    <row r="392" spans="1:29" s="737" customFormat="1" ht="12.6" customHeight="1" x14ac:dyDescent="0.2">
      <c r="A392" s="727" t="s">
        <v>469</v>
      </c>
      <c r="B392" s="729"/>
      <c r="C392" s="730"/>
      <c r="D392" s="729"/>
      <c r="E392" s="729"/>
      <c r="F392" s="729"/>
      <c r="G392" s="729"/>
      <c r="H392" s="729"/>
      <c r="I392" s="729"/>
      <c r="J392" s="729"/>
      <c r="K392" s="749"/>
      <c r="L392" s="1197"/>
      <c r="M392" s="1198"/>
      <c r="N392" s="1190">
        <f>ROUND(D391*F391,0)</f>
        <v>0</v>
      </c>
      <c r="O392" s="1191"/>
      <c r="P392" s="1192"/>
      <c r="Q392" s="1193"/>
      <c r="T392" s="793"/>
      <c r="U392" s="791"/>
      <c r="V392" s="808"/>
      <c r="W392" s="752"/>
      <c r="X392" s="752"/>
      <c r="Y392" s="752"/>
      <c r="Z392" s="752"/>
      <c r="AA392" s="752"/>
      <c r="AB392" s="752"/>
      <c r="AC392" s="789"/>
    </row>
    <row r="393" spans="1:29" s="737" customFormat="1" ht="10.9" customHeight="1" x14ac:dyDescent="0.2">
      <c r="A393" s="727" t="s">
        <v>470</v>
      </c>
      <c r="B393" s="728"/>
      <c r="C393" s="729"/>
      <c r="D393" s="729"/>
      <c r="E393" s="729"/>
      <c r="F393" s="729"/>
      <c r="G393" s="729"/>
      <c r="H393" s="729"/>
      <c r="I393" s="729"/>
      <c r="J393" s="729"/>
      <c r="K393" s="734"/>
      <c r="L393" s="734"/>
      <c r="M393" s="734"/>
      <c r="N393" s="1190">
        <f>+N389+N392</f>
        <v>0</v>
      </c>
      <c r="O393" s="1191"/>
      <c r="P393" s="732"/>
      <c r="Q393" s="733"/>
      <c r="T393" s="793"/>
      <c r="U393" s="791"/>
      <c r="V393" s="808"/>
      <c r="W393" s="752"/>
      <c r="X393" s="752"/>
      <c r="Y393" s="752"/>
      <c r="Z393" s="752"/>
      <c r="AA393" s="752"/>
      <c r="AB393" s="752"/>
      <c r="AC393" s="789"/>
    </row>
    <row r="394" spans="1:29" s="737" customFormat="1" ht="10.9" customHeight="1" x14ac:dyDescent="0.2">
      <c r="A394" s="727" t="s">
        <v>657</v>
      </c>
      <c r="B394" s="728"/>
      <c r="C394" s="729"/>
      <c r="D394" s="729"/>
      <c r="E394" s="729"/>
      <c r="F394" s="729"/>
      <c r="G394" s="729"/>
      <c r="H394" s="729"/>
      <c r="I394" s="729"/>
      <c r="J394" s="729"/>
      <c r="K394" s="734"/>
      <c r="L394" s="734"/>
      <c r="M394" s="734"/>
      <c r="N394" s="1190">
        <v>0</v>
      </c>
      <c r="O394" s="1191"/>
      <c r="P394" s="1192"/>
      <c r="Q394" s="1193"/>
      <c r="T394" s="793"/>
      <c r="U394" s="791"/>
      <c r="V394" s="808"/>
      <c r="W394" s="752"/>
      <c r="X394" s="752"/>
      <c r="Y394" s="752"/>
      <c r="Z394" s="752"/>
      <c r="AA394" s="752"/>
      <c r="AB394" s="752"/>
      <c r="AC394" s="789"/>
    </row>
    <row r="395" spans="1:29" s="737" customFormat="1" ht="10.9" customHeight="1" x14ac:dyDescent="0.2">
      <c r="A395" s="727" t="s">
        <v>471</v>
      </c>
      <c r="B395" s="728"/>
      <c r="C395" s="729"/>
      <c r="D395" s="729"/>
      <c r="E395" s="729"/>
      <c r="F395" s="729"/>
      <c r="G395" s="729"/>
      <c r="H395" s="729"/>
      <c r="I395" s="729"/>
      <c r="J395" s="729"/>
      <c r="K395" s="734"/>
      <c r="L395" s="734"/>
      <c r="M395" s="734"/>
      <c r="N395" s="1190">
        <f>N393-N394</f>
        <v>0</v>
      </c>
      <c r="O395" s="1191"/>
      <c r="P395" s="1192"/>
      <c r="Q395" s="1193"/>
      <c r="T395" s="793"/>
      <c r="U395" s="791"/>
      <c r="V395" s="808"/>
      <c r="W395" s="752"/>
      <c r="X395" s="752"/>
      <c r="Y395" s="752"/>
      <c r="Z395" s="752"/>
      <c r="AA395" s="752"/>
      <c r="AB395" s="752"/>
      <c r="AC395" s="789"/>
    </row>
    <row r="396" spans="1:29" s="737" customFormat="1" ht="12" customHeight="1" thickBot="1" x14ac:dyDescent="0.25">
      <c r="A396" s="727" t="s">
        <v>472</v>
      </c>
      <c r="B396" s="728"/>
      <c r="C396" s="729"/>
      <c r="D396" s="729"/>
      <c r="E396" s="729"/>
      <c r="F396" s="729"/>
      <c r="G396" s="1231">
        <f>+G59+G126+G193+G261+G329</f>
        <v>0</v>
      </c>
      <c r="H396" s="1231"/>
      <c r="J396" s="740" t="s">
        <v>473</v>
      </c>
      <c r="K396" s="741"/>
      <c r="L396" s="741"/>
      <c r="M396" s="741"/>
      <c r="N396" s="741"/>
      <c r="O396" s="741"/>
      <c r="P396" s="742"/>
      <c r="Q396" s="743"/>
      <c r="T396" s="793"/>
      <c r="U396" s="791"/>
      <c r="V396" s="808"/>
      <c r="W396" s="752"/>
      <c r="X396" s="752"/>
      <c r="Y396" s="752"/>
      <c r="Z396" s="752"/>
      <c r="AA396" s="752"/>
      <c r="AB396" s="752"/>
      <c r="AC396" s="789"/>
    </row>
    <row r="397" spans="1:29" s="737" customFormat="1" ht="13.9" customHeight="1" x14ac:dyDescent="0.2">
      <c r="A397" s="744" t="s">
        <v>658</v>
      </c>
      <c r="B397" s="745"/>
      <c r="C397" s="746"/>
      <c r="D397" s="746"/>
      <c r="E397" s="746"/>
      <c r="F397" s="746"/>
      <c r="G397" s="747"/>
      <c r="H397" s="747"/>
      <c r="I397" s="747"/>
      <c r="J397" s="745"/>
      <c r="K397" s="1244" t="s">
        <v>638</v>
      </c>
      <c r="L397" s="1245"/>
      <c r="M397" s="1245"/>
      <c r="N397" s="1245"/>
      <c r="O397" s="1245"/>
      <c r="P397" s="1245"/>
      <c r="Q397" s="1246"/>
      <c r="T397" s="793"/>
      <c r="U397" s="791"/>
      <c r="V397" s="808"/>
      <c r="W397" s="752"/>
      <c r="X397" s="752"/>
      <c r="Y397" s="752"/>
      <c r="Z397" s="752"/>
      <c r="AA397" s="752"/>
      <c r="AB397" s="752"/>
      <c r="AC397" s="789"/>
    </row>
    <row r="398" spans="1:29" s="737" customFormat="1" ht="12" customHeight="1" x14ac:dyDescent="0.2">
      <c r="A398" s="735"/>
      <c r="B398" s="1213" t="str">
        <f>B61</f>
        <v xml:space="preserve"> </v>
      </c>
      <c r="C398" s="1213"/>
      <c r="D398" s="1213"/>
      <c r="E398" s="1213"/>
      <c r="F398" s="1213"/>
      <c r="G398" s="1213"/>
      <c r="H398" s="1213"/>
      <c r="I398" s="1213"/>
      <c r="J398" s="812"/>
      <c r="K398" s="913"/>
      <c r="L398" s="817" t="s">
        <v>474</v>
      </c>
      <c r="M398" s="817"/>
      <c r="N398" s="817"/>
      <c r="O398" s="818"/>
      <c r="P398" s="818"/>
      <c r="Q398" s="914"/>
      <c r="T398" s="793"/>
      <c r="U398" s="791"/>
      <c r="V398" s="808"/>
      <c r="W398" s="752"/>
      <c r="X398" s="752"/>
      <c r="Y398" s="752"/>
      <c r="Z398" s="752"/>
      <c r="AA398" s="752"/>
      <c r="AB398" s="752"/>
      <c r="AC398" s="789"/>
    </row>
    <row r="399" spans="1:29" s="737" customFormat="1" ht="11.45" customHeight="1" x14ac:dyDescent="0.2">
      <c r="A399" s="744" t="s">
        <v>659</v>
      </c>
      <c r="B399" s="745"/>
      <c r="C399" s="746"/>
      <c r="D399" s="746"/>
      <c r="E399" s="746"/>
      <c r="F399" s="746"/>
      <c r="G399" s="747"/>
      <c r="H399" s="747"/>
      <c r="I399" s="747"/>
      <c r="J399" s="745"/>
      <c r="K399" s="1261" t="s">
        <v>475</v>
      </c>
      <c r="L399" s="1262"/>
      <c r="M399" s="1219" t="s">
        <v>476</v>
      </c>
      <c r="N399" s="1220"/>
      <c r="O399" s="1221"/>
      <c r="P399" s="1264" t="s">
        <v>660</v>
      </c>
      <c r="Q399" s="1265"/>
      <c r="T399" s="793"/>
      <c r="U399" s="791"/>
      <c r="V399" s="808"/>
      <c r="W399" s="752"/>
      <c r="X399" s="752"/>
      <c r="Y399" s="752"/>
      <c r="Z399" s="752"/>
      <c r="AA399" s="752"/>
      <c r="AB399" s="752"/>
      <c r="AC399" s="789"/>
    </row>
    <row r="400" spans="1:29" s="737" customFormat="1" ht="13.9" customHeight="1" thickBot="1" x14ac:dyDescent="0.25">
      <c r="A400" s="727"/>
      <c r="B400" s="1213" t="str">
        <f>B63</f>
        <v xml:space="preserve"> </v>
      </c>
      <c r="C400" s="1213"/>
      <c r="D400" s="1213"/>
      <c r="E400" s="1213"/>
      <c r="F400" s="1213"/>
      <c r="G400" s="1213"/>
      <c r="H400" s="1213"/>
      <c r="I400" s="1213"/>
      <c r="J400" s="728"/>
      <c r="K400" s="915"/>
      <c r="L400" s="916"/>
      <c r="M400" s="1222"/>
      <c r="N400" s="1223"/>
      <c r="O400" s="1224"/>
      <c r="P400" s="1217"/>
      <c r="Q400" s="1218"/>
      <c r="T400" s="793"/>
      <c r="U400" s="791"/>
      <c r="V400" s="808"/>
      <c r="W400" s="752"/>
      <c r="X400" s="752"/>
      <c r="Y400" s="752"/>
      <c r="Z400" s="752"/>
      <c r="AA400" s="752"/>
      <c r="AB400" s="752"/>
      <c r="AC400" s="789"/>
    </row>
    <row r="401" spans="1:29" s="746" customFormat="1" ht="12" customHeight="1" x14ac:dyDescent="0.2">
      <c r="A401" s="812"/>
      <c r="B401" s="812"/>
      <c r="C401" s="789"/>
      <c r="D401" s="789"/>
      <c r="E401" s="789"/>
      <c r="F401" s="789"/>
      <c r="G401" s="813"/>
      <c r="H401" s="813"/>
      <c r="I401" s="813"/>
      <c r="J401" s="812" t="s">
        <v>662</v>
      </c>
      <c r="K401" s="812"/>
      <c r="L401" s="812"/>
      <c r="M401" s="812"/>
      <c r="N401" s="812"/>
      <c r="O401" s="812"/>
      <c r="P401" s="812"/>
      <c r="Q401" s="812"/>
      <c r="R401" s="737"/>
      <c r="S401" s="737"/>
      <c r="T401" s="793"/>
      <c r="U401" s="791"/>
      <c r="V401" s="808"/>
      <c r="W401" s="752"/>
      <c r="X401" s="752"/>
      <c r="Y401" s="752"/>
      <c r="Z401" s="752"/>
      <c r="AA401" s="752"/>
      <c r="AB401" s="752"/>
      <c r="AC401" s="789"/>
    </row>
    <row r="402" spans="1:29" x14ac:dyDescent="0.2">
      <c r="U402" s="791"/>
    </row>
    <row r="403" spans="1:29" x14ac:dyDescent="0.2">
      <c r="U403" s="791"/>
    </row>
    <row r="404" spans="1:29" x14ac:dyDescent="0.2">
      <c r="U404" s="791"/>
    </row>
    <row r="405" spans="1:29" x14ac:dyDescent="0.2">
      <c r="U405" s="791"/>
    </row>
    <row r="406" spans="1:29" x14ac:dyDescent="0.2">
      <c r="U406" s="791"/>
    </row>
    <row r="407" spans="1:29" x14ac:dyDescent="0.2">
      <c r="U407" s="791"/>
    </row>
    <row r="408" spans="1:29" x14ac:dyDescent="0.2">
      <c r="U408" s="791"/>
    </row>
    <row r="409" spans="1:29" x14ac:dyDescent="0.2">
      <c r="U409" s="791"/>
    </row>
    <row r="410" spans="1:29" x14ac:dyDescent="0.2">
      <c r="U410" s="791"/>
    </row>
    <row r="411" spans="1:29" x14ac:dyDescent="0.2">
      <c r="U411" s="791"/>
    </row>
    <row r="412" spans="1:29" x14ac:dyDescent="0.2">
      <c r="U412" s="791"/>
    </row>
    <row r="413" spans="1:29" x14ac:dyDescent="0.2">
      <c r="U413" s="791"/>
    </row>
    <row r="414" spans="1:29" x14ac:dyDescent="0.2">
      <c r="U414" s="791"/>
    </row>
    <row r="415" spans="1:29" x14ac:dyDescent="0.2">
      <c r="U415" s="791"/>
    </row>
    <row r="416" spans="1:29" x14ac:dyDescent="0.2">
      <c r="U416" s="791"/>
    </row>
    <row r="417" spans="21:21" x14ac:dyDescent="0.2">
      <c r="U417" s="791"/>
    </row>
    <row r="418" spans="21:21" x14ac:dyDescent="0.2">
      <c r="U418" s="791"/>
    </row>
    <row r="419" spans="21:21" x14ac:dyDescent="0.2">
      <c r="U419" s="791"/>
    </row>
    <row r="420" spans="21:21" x14ac:dyDescent="0.2">
      <c r="U420" s="791"/>
    </row>
    <row r="421" spans="21:21" x14ac:dyDescent="0.2">
      <c r="U421" s="791"/>
    </row>
    <row r="422" spans="21:21" x14ac:dyDescent="0.2">
      <c r="U422" s="791"/>
    </row>
    <row r="423" spans="21:21" x14ac:dyDescent="0.2">
      <c r="U423" s="791"/>
    </row>
    <row r="424" spans="21:21" x14ac:dyDescent="0.2">
      <c r="U424" s="791"/>
    </row>
    <row r="425" spans="21:21" x14ac:dyDescent="0.2">
      <c r="U425" s="791"/>
    </row>
    <row r="426" spans="21:21" x14ac:dyDescent="0.2">
      <c r="U426" s="791"/>
    </row>
    <row r="427" spans="21:21" x14ac:dyDescent="0.2">
      <c r="U427" s="791"/>
    </row>
    <row r="428" spans="21:21" x14ac:dyDescent="0.2">
      <c r="U428" s="791"/>
    </row>
    <row r="429" spans="21:21" x14ac:dyDescent="0.2">
      <c r="U429" s="791"/>
    </row>
    <row r="430" spans="21:21" x14ac:dyDescent="0.2">
      <c r="U430" s="791"/>
    </row>
    <row r="431" spans="21:21" x14ac:dyDescent="0.2">
      <c r="U431" s="791"/>
    </row>
    <row r="432" spans="21:21" x14ac:dyDescent="0.2">
      <c r="U432" s="791"/>
    </row>
    <row r="433" spans="21:21" x14ac:dyDescent="0.2">
      <c r="U433" s="791"/>
    </row>
    <row r="434" spans="21:21" x14ac:dyDescent="0.2">
      <c r="U434" s="791"/>
    </row>
    <row r="435" spans="21:21" x14ac:dyDescent="0.2">
      <c r="U435" s="791"/>
    </row>
    <row r="436" spans="21:21" x14ac:dyDescent="0.2">
      <c r="U436" s="791"/>
    </row>
    <row r="437" spans="21:21" x14ac:dyDescent="0.2">
      <c r="U437" s="791"/>
    </row>
    <row r="438" spans="21:21" x14ac:dyDescent="0.2">
      <c r="U438" s="791"/>
    </row>
    <row r="439" spans="21:21" x14ac:dyDescent="0.2">
      <c r="U439" s="791"/>
    </row>
    <row r="440" spans="21:21" x14ac:dyDescent="0.2">
      <c r="U440" s="791"/>
    </row>
    <row r="441" spans="21:21" x14ac:dyDescent="0.2">
      <c r="U441" s="791"/>
    </row>
    <row r="442" spans="21:21" x14ac:dyDescent="0.2">
      <c r="U442" s="791"/>
    </row>
    <row r="443" spans="21:21" x14ac:dyDescent="0.2">
      <c r="U443" s="791"/>
    </row>
    <row r="444" spans="21:21" x14ac:dyDescent="0.2">
      <c r="U444" s="791"/>
    </row>
    <row r="445" spans="21:21" x14ac:dyDescent="0.2">
      <c r="U445" s="791"/>
    </row>
  </sheetData>
  <mergeCells count="611">
    <mergeCell ref="B400:I400"/>
    <mergeCell ref="M400:O400"/>
    <mergeCell ref="P400:Q400"/>
    <mergeCell ref="E105:H105"/>
    <mergeCell ref="E106:H106"/>
    <mergeCell ref="E107:H107"/>
    <mergeCell ref="E108:H108"/>
    <mergeCell ref="G126:I126"/>
    <mergeCell ref="G396:H396"/>
    <mergeCell ref="K397:Q397"/>
    <mergeCell ref="B398:I398"/>
    <mergeCell ref="K399:L399"/>
    <mergeCell ref="M399:O399"/>
    <mergeCell ref="P399:Q399"/>
    <mergeCell ref="B333:I333"/>
    <mergeCell ref="P394:Q394"/>
    <mergeCell ref="P395:Q395"/>
    <mergeCell ref="B263:I263"/>
    <mergeCell ref="P264:Q264"/>
    <mergeCell ref="L392:M392"/>
    <mergeCell ref="P392:Q392"/>
    <mergeCell ref="P292:Q292"/>
    <mergeCell ref="P293:Q293"/>
    <mergeCell ref="P381:Q381"/>
    <mergeCell ref="K330:Q330"/>
    <mergeCell ref="G329:H329"/>
    <mergeCell ref="B331:I331"/>
    <mergeCell ref="N353:O353"/>
    <mergeCell ref="N352:O352"/>
    <mergeCell ref="L340:Q340"/>
    <mergeCell ref="L341:N342"/>
    <mergeCell ref="O341:Q341"/>
    <mergeCell ref="M332:O332"/>
    <mergeCell ref="K339:N339"/>
    <mergeCell ref="N351:O351"/>
    <mergeCell ref="L343:N344"/>
    <mergeCell ref="P345:Q347"/>
    <mergeCell ref="P342:Q342"/>
    <mergeCell ref="O343:O344"/>
    <mergeCell ref="P343:Q344"/>
    <mergeCell ref="B348:J348"/>
    <mergeCell ref="N348:O348"/>
    <mergeCell ref="M333:O333"/>
    <mergeCell ref="N345:O347"/>
    <mergeCell ref="P332:Q332"/>
    <mergeCell ref="P296:Q296"/>
    <mergeCell ref="N313:O313"/>
    <mergeCell ref="N321:O321"/>
    <mergeCell ref="N318:O318"/>
    <mergeCell ref="N372:O372"/>
    <mergeCell ref="N356:O356"/>
    <mergeCell ref="N357:O357"/>
    <mergeCell ref="N359:O359"/>
    <mergeCell ref="N360:O360"/>
    <mergeCell ref="N361:O361"/>
    <mergeCell ref="N371:O371"/>
    <mergeCell ref="N370:O370"/>
    <mergeCell ref="N363:O363"/>
    <mergeCell ref="N362:O362"/>
    <mergeCell ref="P371:Q371"/>
    <mergeCell ref="P355:Q355"/>
    <mergeCell ref="N364:O364"/>
    <mergeCell ref="P333:Q333"/>
    <mergeCell ref="P328:Q328"/>
    <mergeCell ref="P318:Q318"/>
    <mergeCell ref="P303:Q303"/>
    <mergeCell ref="P304:Q304"/>
    <mergeCell ref="P313:Q313"/>
    <mergeCell ref="P302:Q302"/>
    <mergeCell ref="P295:Q295"/>
    <mergeCell ref="P254:Q254"/>
    <mergeCell ref="P287:Q287"/>
    <mergeCell ref="P282:Q282"/>
    <mergeCell ref="K262:Q262"/>
    <mergeCell ref="P289:Q289"/>
    <mergeCell ref="P259:Q259"/>
    <mergeCell ref="P265:Q265"/>
    <mergeCell ref="P258:Q258"/>
    <mergeCell ref="N280:O280"/>
    <mergeCell ref="L275:N276"/>
    <mergeCell ref="O275:O276"/>
    <mergeCell ref="P291:Q291"/>
    <mergeCell ref="P285:Q285"/>
    <mergeCell ref="P286:Q286"/>
    <mergeCell ref="N295:O295"/>
    <mergeCell ref="P252:Q252"/>
    <mergeCell ref="P253:Q253"/>
    <mergeCell ref="P294:Q294"/>
    <mergeCell ref="P283:Q283"/>
    <mergeCell ref="P284:Q284"/>
    <mergeCell ref="P290:Q290"/>
    <mergeCell ref="P257:Q257"/>
    <mergeCell ref="P260:Q260"/>
    <mergeCell ref="O273:Q273"/>
    <mergeCell ref="N258:O258"/>
    <mergeCell ref="M265:O265"/>
    <mergeCell ref="N253:O253"/>
    <mergeCell ref="N283:O283"/>
    <mergeCell ref="N281:O281"/>
    <mergeCell ref="K278:M278"/>
    <mergeCell ref="N286:O286"/>
    <mergeCell ref="N284:O284"/>
    <mergeCell ref="N290:O290"/>
    <mergeCell ref="N252:O252"/>
    <mergeCell ref="N257:O257"/>
    <mergeCell ref="P249:Q249"/>
    <mergeCell ref="P248:Q248"/>
    <mergeCell ref="L251:M251"/>
    <mergeCell ref="N227:O227"/>
    <mergeCell ref="N249:O249"/>
    <mergeCell ref="C230:M230"/>
    <mergeCell ref="E241:H241"/>
    <mergeCell ref="E243:H243"/>
    <mergeCell ref="P234:Q234"/>
    <mergeCell ref="P235:Q235"/>
    <mergeCell ref="P236:Q236"/>
    <mergeCell ref="N228:O228"/>
    <mergeCell ref="N235:O235"/>
    <mergeCell ref="N236:O236"/>
    <mergeCell ref="P250:Q250"/>
    <mergeCell ref="P251:Q251"/>
    <mergeCell ref="P227:Q227"/>
    <mergeCell ref="P245:Q245"/>
    <mergeCell ref="P246:Q246"/>
    <mergeCell ref="E240:H240"/>
    <mergeCell ref="N251:O251"/>
    <mergeCell ref="N248:O248"/>
    <mergeCell ref="N224:O224"/>
    <mergeCell ref="P247:Q247"/>
    <mergeCell ref="N226:O226"/>
    <mergeCell ref="P223:Q223"/>
    <mergeCell ref="P224:Q224"/>
    <mergeCell ref="P225:Q225"/>
    <mergeCell ref="P226:Q226"/>
    <mergeCell ref="P228:Q228"/>
    <mergeCell ref="P212:Q212"/>
    <mergeCell ref="P219:Q219"/>
    <mergeCell ref="P220:Q220"/>
    <mergeCell ref="P221:Q221"/>
    <mergeCell ref="P222:Q222"/>
    <mergeCell ref="N215:O215"/>
    <mergeCell ref="N246:O246"/>
    <mergeCell ref="N247:O247"/>
    <mergeCell ref="P206:Q206"/>
    <mergeCell ref="P178:Q178"/>
    <mergeCell ref="P180:Q180"/>
    <mergeCell ref="O205:Q205"/>
    <mergeCell ref="P213:Q213"/>
    <mergeCell ref="N214:O214"/>
    <mergeCell ref="O207:O208"/>
    <mergeCell ref="N221:O221"/>
    <mergeCell ref="P207:Q208"/>
    <mergeCell ref="P214:Q214"/>
    <mergeCell ref="P215:Q215"/>
    <mergeCell ref="P216:Q216"/>
    <mergeCell ref="L205:N206"/>
    <mergeCell ref="P217:Q217"/>
    <mergeCell ref="P218:Q218"/>
    <mergeCell ref="P197:Q197"/>
    <mergeCell ref="P181:Q181"/>
    <mergeCell ref="P179:Q179"/>
    <mergeCell ref="P182:Q182"/>
    <mergeCell ref="P190:Q190"/>
    <mergeCell ref="P191:Q191"/>
    <mergeCell ref="K194:Q194"/>
    <mergeCell ref="K196:L196"/>
    <mergeCell ref="P196:Q196"/>
    <mergeCell ref="N190:O190"/>
    <mergeCell ref="N191:O191"/>
    <mergeCell ref="P189:Q189"/>
    <mergeCell ref="P192:Q192"/>
    <mergeCell ref="N181:O181"/>
    <mergeCell ref="B148:J148"/>
    <mergeCell ref="N146:O146"/>
    <mergeCell ref="N144:O144"/>
    <mergeCell ref="P177:Q177"/>
    <mergeCell ref="P168:Q168"/>
    <mergeCell ref="P183:Q183"/>
    <mergeCell ref="P184:Q184"/>
    <mergeCell ref="P185:Q185"/>
    <mergeCell ref="P186:Q186"/>
    <mergeCell ref="N177:O177"/>
    <mergeCell ref="N179:O179"/>
    <mergeCell ref="N180:O180"/>
    <mergeCell ref="N153:O153"/>
    <mergeCell ref="N147:O147"/>
    <mergeCell ref="P145:Q145"/>
    <mergeCell ref="P146:Q146"/>
    <mergeCell ref="P149:Q149"/>
    <mergeCell ref="P160:Q160"/>
    <mergeCell ref="P166:Q166"/>
    <mergeCell ref="P124:Q124"/>
    <mergeCell ref="P125:Q125"/>
    <mergeCell ref="P130:Q130"/>
    <mergeCell ref="M130:O130"/>
    <mergeCell ref="L139:N140"/>
    <mergeCell ref="L122:M122"/>
    <mergeCell ref="P141:Q143"/>
    <mergeCell ref="K142:M142"/>
    <mergeCell ref="K141:M141"/>
    <mergeCell ref="P138:Q138"/>
    <mergeCell ref="P139:Q140"/>
    <mergeCell ref="P129:Q129"/>
    <mergeCell ref="M129:O129"/>
    <mergeCell ref="L137:N138"/>
    <mergeCell ref="K135:N135"/>
    <mergeCell ref="L136:Q136"/>
    <mergeCell ref="P58:Q58"/>
    <mergeCell ref="P77:Q77"/>
    <mergeCell ref="P78:Q78"/>
    <mergeCell ref="P62:Q62"/>
    <mergeCell ref="P80:Q80"/>
    <mergeCell ref="P48:Q48"/>
    <mergeCell ref="P49:Q49"/>
    <mergeCell ref="P50:Q50"/>
    <mergeCell ref="P56:Q56"/>
    <mergeCell ref="P55:Q55"/>
    <mergeCell ref="P57:Q57"/>
    <mergeCell ref="L319:M319"/>
    <mergeCell ref="P209:Q211"/>
    <mergeCell ref="P119:Q119"/>
    <mergeCell ref="P101:Q101"/>
    <mergeCell ref="K129:L129"/>
    <mergeCell ref="N293:O293"/>
    <mergeCell ref="N303:O303"/>
    <mergeCell ref="N294:O294"/>
    <mergeCell ref="C299:M299"/>
    <mergeCell ref="C300:M300"/>
    <mergeCell ref="E310:H310"/>
    <mergeCell ref="E311:H311"/>
    <mergeCell ref="E308:H308"/>
    <mergeCell ref="E309:H309"/>
    <mergeCell ref="N291:O291"/>
    <mergeCell ref="C298:M298"/>
    <mergeCell ref="B206:G206"/>
    <mergeCell ref="M197:O197"/>
    <mergeCell ref="B146:J146"/>
    <mergeCell ref="B147:J147"/>
    <mergeCell ref="P147:Q147"/>
    <mergeCell ref="C165:M165"/>
    <mergeCell ref="C164:M164"/>
    <mergeCell ref="B140:D140"/>
    <mergeCell ref="L325:M325"/>
    <mergeCell ref="N319:O319"/>
    <mergeCell ref="B313:G313"/>
    <mergeCell ref="C301:M301"/>
    <mergeCell ref="N296:O296"/>
    <mergeCell ref="N292:O292"/>
    <mergeCell ref="P51:Q51"/>
    <mergeCell ref="P52:Q52"/>
    <mergeCell ref="P46:Q46"/>
    <mergeCell ref="K60:Q60"/>
    <mergeCell ref="G193:H193"/>
    <mergeCell ref="E172:H172"/>
    <mergeCell ref="E173:H173"/>
    <mergeCell ref="M196:O196"/>
    <mergeCell ref="B145:J145"/>
    <mergeCell ref="E174:H174"/>
    <mergeCell ref="E175:H175"/>
    <mergeCell ref="B110:G110"/>
    <mergeCell ref="B130:I130"/>
    <mergeCell ref="B144:J144"/>
    <mergeCell ref="C163:M163"/>
    <mergeCell ref="C162:M162"/>
    <mergeCell ref="P117:Q117"/>
    <mergeCell ref="P118:Q118"/>
    <mergeCell ref="K210:M210"/>
    <mergeCell ref="N234:O234"/>
    <mergeCell ref="C231:M231"/>
    <mergeCell ref="C232:M232"/>
    <mergeCell ref="C233:M233"/>
    <mergeCell ref="B282:J282"/>
    <mergeCell ref="B283:J283"/>
    <mergeCell ref="B284:J284"/>
    <mergeCell ref="N289:O289"/>
    <mergeCell ref="B281:J281"/>
    <mergeCell ref="N259:O259"/>
    <mergeCell ref="K264:L264"/>
    <mergeCell ref="B280:J280"/>
    <mergeCell ref="M264:O264"/>
    <mergeCell ref="N245:O245"/>
    <mergeCell ref="N225:O225"/>
    <mergeCell ref="N223:O223"/>
    <mergeCell ref="B265:I265"/>
    <mergeCell ref="B276:D276"/>
    <mergeCell ref="G261:H261"/>
    <mergeCell ref="N250:O250"/>
    <mergeCell ref="B245:G245"/>
    <mergeCell ref="E242:H242"/>
    <mergeCell ref="D252:I252"/>
    <mergeCell ref="K203:N203"/>
    <mergeCell ref="N7:O9"/>
    <mergeCell ref="N260:O260"/>
    <mergeCell ref="L252:M252"/>
    <mergeCell ref="L257:M257"/>
    <mergeCell ref="N254:O254"/>
    <mergeCell ref="N57:O57"/>
    <mergeCell ref="N58:O58"/>
    <mergeCell ref="N55:O55"/>
    <mergeCell ref="N56:O56"/>
    <mergeCell ref="N100:O100"/>
    <mergeCell ref="N110:O110"/>
    <mergeCell ref="N111:O111"/>
    <mergeCell ref="O137:Q137"/>
    <mergeCell ref="P86:Q86"/>
    <mergeCell ref="C95:M95"/>
    <mergeCell ref="C30:M30"/>
    <mergeCell ref="C31:M31"/>
    <mergeCell ref="E38:H38"/>
    <mergeCell ref="K75:M75"/>
    <mergeCell ref="E39:H39"/>
    <mergeCell ref="N25:O25"/>
    <mergeCell ref="P85:Q85"/>
    <mergeCell ref="N91:O91"/>
    <mergeCell ref="N51:O51"/>
    <mergeCell ref="L55:M55"/>
    <mergeCell ref="K1:N1"/>
    <mergeCell ref="K68:N68"/>
    <mergeCell ref="P45:Q45"/>
    <mergeCell ref="P44:Q44"/>
    <mergeCell ref="P7:Q9"/>
    <mergeCell ref="P90:Q90"/>
    <mergeCell ref="P12:Q12"/>
    <mergeCell ref="P15:Q15"/>
    <mergeCell ref="P22:Q22"/>
    <mergeCell ref="P23:Q23"/>
    <mergeCell ref="L2:Q2"/>
    <mergeCell ref="P72:Q73"/>
    <mergeCell ref="O70:Q70"/>
    <mergeCell ref="L72:N73"/>
    <mergeCell ref="O72:O73"/>
    <mergeCell ref="K62:L62"/>
    <mergeCell ref="P18:Q18"/>
    <mergeCell ref="P21:Q21"/>
    <mergeCell ref="P24:Q24"/>
    <mergeCell ref="N17:O17"/>
    <mergeCell ref="P17:Q17"/>
    <mergeCell ref="P47:Q47"/>
    <mergeCell ref="B6:F6"/>
    <mergeCell ref="P4:Q4"/>
    <mergeCell ref="P5:Q6"/>
    <mergeCell ref="N10:O10"/>
    <mergeCell ref="N11:O11"/>
    <mergeCell ref="N12:O12"/>
    <mergeCell ref="N21:O21"/>
    <mergeCell ref="P34:Q34"/>
    <mergeCell ref="P43:Q43"/>
    <mergeCell ref="N14:O14"/>
    <mergeCell ref="K7:M7"/>
    <mergeCell ref="K8:M8"/>
    <mergeCell ref="N26:O26"/>
    <mergeCell ref="B43:G43"/>
    <mergeCell ref="P26:Q26"/>
    <mergeCell ref="P32:Q32"/>
    <mergeCell ref="P33:Q33"/>
    <mergeCell ref="N33:O33"/>
    <mergeCell ref="B10:J10"/>
    <mergeCell ref="B14:J14"/>
    <mergeCell ref="O5:O6"/>
    <mergeCell ref="P10:Q10"/>
    <mergeCell ref="P11:Q11"/>
    <mergeCell ref="E40:H40"/>
    <mergeCell ref="P19:Q19"/>
    <mergeCell ref="P20:Q20"/>
    <mergeCell ref="L49:M49"/>
    <mergeCell ref="O3:Q3"/>
    <mergeCell ref="N13:O13"/>
    <mergeCell ref="L3:N4"/>
    <mergeCell ref="L5:N6"/>
    <mergeCell ref="P16:Q16"/>
    <mergeCell ref="P13:Q13"/>
    <mergeCell ref="P14:Q14"/>
    <mergeCell ref="P25:Q25"/>
    <mergeCell ref="B11:J11"/>
    <mergeCell ref="B12:J12"/>
    <mergeCell ref="N48:O48"/>
    <mergeCell ref="N49:O49"/>
    <mergeCell ref="N50:O50"/>
    <mergeCell ref="N46:O46"/>
    <mergeCell ref="N18:O18"/>
    <mergeCell ref="N19:O19"/>
    <mergeCell ref="N22:O22"/>
    <mergeCell ref="N20:O20"/>
    <mergeCell ref="N32:O32"/>
    <mergeCell ref="N24:O24"/>
    <mergeCell ref="D50:I50"/>
    <mergeCell ref="N44:O44"/>
    <mergeCell ref="N15:O15"/>
    <mergeCell ref="N16:O16"/>
    <mergeCell ref="N23:O23"/>
    <mergeCell ref="B13:J13"/>
    <mergeCell ref="C29:M29"/>
    <mergeCell ref="E41:H41"/>
    <mergeCell ref="N45:O45"/>
    <mergeCell ref="N47:O47"/>
    <mergeCell ref="B380:G380"/>
    <mergeCell ref="N381:O381"/>
    <mergeCell ref="N380:O380"/>
    <mergeCell ref="C28:M28"/>
    <mergeCell ref="N34:O34"/>
    <mergeCell ref="L50:M50"/>
    <mergeCell ref="N52:O52"/>
    <mergeCell ref="N43:O43"/>
    <mergeCell ref="K332:L332"/>
    <mergeCell ref="N328:O328"/>
    <mergeCell ref="K271:N271"/>
    <mergeCell ref="L272:Q272"/>
    <mergeCell ref="P274:Q274"/>
    <mergeCell ref="P275:Q276"/>
    <mergeCell ref="N277:O279"/>
    <mergeCell ref="P288:Q288"/>
    <mergeCell ref="P280:Q280"/>
    <mergeCell ref="P281:Q281"/>
    <mergeCell ref="N285:O285"/>
    <mergeCell ref="P277:Q279"/>
    <mergeCell ref="N288:O288"/>
    <mergeCell ref="N282:O282"/>
    <mergeCell ref="L273:N274"/>
    <mergeCell ref="E375:H375"/>
    <mergeCell ref="E376:H376"/>
    <mergeCell ref="C367:M367"/>
    <mergeCell ref="E378:H378"/>
    <mergeCell ref="B344:D344"/>
    <mergeCell ref="N358:O358"/>
    <mergeCell ref="N354:O354"/>
    <mergeCell ref="N355:O355"/>
    <mergeCell ref="K345:M345"/>
    <mergeCell ref="B349:J349"/>
    <mergeCell ref="N349:O349"/>
    <mergeCell ref="N350:O350"/>
    <mergeCell ref="B350:J350"/>
    <mergeCell ref="B351:J351"/>
    <mergeCell ref="B352:J352"/>
    <mergeCell ref="K346:M346"/>
    <mergeCell ref="C368:M368"/>
    <mergeCell ref="C369:M369"/>
    <mergeCell ref="C366:M366"/>
    <mergeCell ref="N395:O395"/>
    <mergeCell ref="N382:O382"/>
    <mergeCell ref="N383:O383"/>
    <mergeCell ref="N384:O384"/>
    <mergeCell ref="N385:O385"/>
    <mergeCell ref="N386:O386"/>
    <mergeCell ref="N388:O388"/>
    <mergeCell ref="N387:O387"/>
    <mergeCell ref="N393:O393"/>
    <mergeCell ref="N392:O392"/>
    <mergeCell ref="N394:O394"/>
    <mergeCell ref="N389:O389"/>
    <mergeCell ref="P326:Q326"/>
    <mergeCell ref="P327:Q327"/>
    <mergeCell ref="P319:Q319"/>
    <mergeCell ref="N327:O327"/>
    <mergeCell ref="N302:O302"/>
    <mergeCell ref="N326:O326"/>
    <mergeCell ref="P316:Q316"/>
    <mergeCell ref="P317:Q317"/>
    <mergeCell ref="N317:O317"/>
    <mergeCell ref="N320:O320"/>
    <mergeCell ref="N316:O316"/>
    <mergeCell ref="N304:O304"/>
    <mergeCell ref="N315:O315"/>
    <mergeCell ref="P314:Q314"/>
    <mergeCell ref="P320:Q320"/>
    <mergeCell ref="P321:Q321"/>
    <mergeCell ref="P322:Q322"/>
    <mergeCell ref="P315:Q315"/>
    <mergeCell ref="P325:Q325"/>
    <mergeCell ref="N322:O322"/>
    <mergeCell ref="N325:O325"/>
    <mergeCell ref="N314:O314"/>
    <mergeCell ref="B214:J214"/>
    <mergeCell ref="N168:O168"/>
    <mergeCell ref="L207:N208"/>
    <mergeCell ref="N192:O192"/>
    <mergeCell ref="N212:O212"/>
    <mergeCell ref="N216:O216"/>
    <mergeCell ref="N209:O211"/>
    <mergeCell ref="B215:J215"/>
    <mergeCell ref="N222:O222"/>
    <mergeCell ref="N217:O217"/>
    <mergeCell ref="N218:O218"/>
    <mergeCell ref="N220:O220"/>
    <mergeCell ref="N213:O213"/>
    <mergeCell ref="B213:J213"/>
    <mergeCell ref="B208:D208"/>
    <mergeCell ref="B195:I195"/>
    <mergeCell ref="K209:M209"/>
    <mergeCell ref="B216:J216"/>
    <mergeCell ref="N182:O182"/>
    <mergeCell ref="N184:O184"/>
    <mergeCell ref="N185:O185"/>
    <mergeCell ref="N186:O186"/>
    <mergeCell ref="N178:O178"/>
    <mergeCell ref="N219:O219"/>
    <mergeCell ref="P156:Q156"/>
    <mergeCell ref="P158:Q158"/>
    <mergeCell ref="P159:Q159"/>
    <mergeCell ref="P153:Q153"/>
    <mergeCell ref="P157:Q157"/>
    <mergeCell ref="P155:Q155"/>
    <mergeCell ref="N141:O143"/>
    <mergeCell ref="P152:Q152"/>
    <mergeCell ref="O139:O140"/>
    <mergeCell ref="N166:O166"/>
    <mergeCell ref="N154:O154"/>
    <mergeCell ref="N152:O152"/>
    <mergeCell ref="N155:O155"/>
    <mergeCell ref="P167:Q167"/>
    <mergeCell ref="P154:Q154"/>
    <mergeCell ref="P79:Q79"/>
    <mergeCell ref="N160:O160"/>
    <mergeCell ref="B197:I197"/>
    <mergeCell ref="P148:Q148"/>
    <mergeCell ref="P144:Q144"/>
    <mergeCell ref="B177:G177"/>
    <mergeCell ref="D117:I117"/>
    <mergeCell ref="P110:Q110"/>
    <mergeCell ref="P100:Q100"/>
    <mergeCell ref="P115:Q115"/>
    <mergeCell ref="P122:Q122"/>
    <mergeCell ref="P111:Q111"/>
    <mergeCell ref="P112:Q112"/>
    <mergeCell ref="B128:I128"/>
    <mergeCell ref="P116:Q116"/>
    <mergeCell ref="N122:O122"/>
    <mergeCell ref="K127:Q127"/>
    <mergeCell ref="P113:Q113"/>
    <mergeCell ref="G59:H59"/>
    <mergeCell ref="N81:O81"/>
    <mergeCell ref="N82:O82"/>
    <mergeCell ref="N77:O77"/>
    <mergeCell ref="K74:M74"/>
    <mergeCell ref="B77:J77"/>
    <mergeCell ref="P74:Q76"/>
    <mergeCell ref="N74:O76"/>
    <mergeCell ref="N93:O93"/>
    <mergeCell ref="N87:O87"/>
    <mergeCell ref="N89:O89"/>
    <mergeCell ref="P84:Q84"/>
    <mergeCell ref="P88:Q88"/>
    <mergeCell ref="B81:J81"/>
    <mergeCell ref="N85:O85"/>
    <mergeCell ref="N86:O86"/>
    <mergeCell ref="N88:O88"/>
    <mergeCell ref="P87:Q87"/>
    <mergeCell ref="P89:Q89"/>
    <mergeCell ref="B78:J78"/>
    <mergeCell ref="P93:Q93"/>
    <mergeCell ref="P81:Q81"/>
    <mergeCell ref="P71:Q71"/>
    <mergeCell ref="P82:Q82"/>
    <mergeCell ref="N116:O116"/>
    <mergeCell ref="N117:O117"/>
    <mergeCell ref="N118:O118"/>
    <mergeCell ref="N119:O119"/>
    <mergeCell ref="P123:Q123"/>
    <mergeCell ref="N123:O123"/>
    <mergeCell ref="P114:Q114"/>
    <mergeCell ref="N114:O114"/>
    <mergeCell ref="N101:O101"/>
    <mergeCell ref="N112:O112"/>
    <mergeCell ref="N115:O115"/>
    <mergeCell ref="B61:I61"/>
    <mergeCell ref="B73:D73"/>
    <mergeCell ref="N84:O84"/>
    <mergeCell ref="N78:O78"/>
    <mergeCell ref="N99:O99"/>
    <mergeCell ref="C97:M97"/>
    <mergeCell ref="C98:M98"/>
    <mergeCell ref="C96:M96"/>
    <mergeCell ref="P63:Q63"/>
    <mergeCell ref="P92:Q92"/>
    <mergeCell ref="N92:O92"/>
    <mergeCell ref="M62:O62"/>
    <mergeCell ref="N83:O83"/>
    <mergeCell ref="M63:O63"/>
    <mergeCell ref="N79:O79"/>
    <mergeCell ref="N80:O80"/>
    <mergeCell ref="L69:Q69"/>
    <mergeCell ref="N90:O90"/>
    <mergeCell ref="B79:J79"/>
    <mergeCell ref="B80:J80"/>
    <mergeCell ref="B63:I63"/>
    <mergeCell ref="L70:N71"/>
    <mergeCell ref="P99:Q99"/>
    <mergeCell ref="P83:Q83"/>
    <mergeCell ref="N167:O167"/>
    <mergeCell ref="N151:O151"/>
    <mergeCell ref="N189:O189"/>
    <mergeCell ref="P91:Q91"/>
    <mergeCell ref="E377:H377"/>
    <mergeCell ref="N124:O124"/>
    <mergeCell ref="N125:O125"/>
    <mergeCell ref="L183:M183"/>
    <mergeCell ref="L189:M189"/>
    <mergeCell ref="K277:M277"/>
    <mergeCell ref="N150:O150"/>
    <mergeCell ref="N145:O145"/>
    <mergeCell ref="N148:O148"/>
    <mergeCell ref="N149:O149"/>
    <mergeCell ref="B212:J212"/>
    <mergeCell ref="L204:Q204"/>
    <mergeCell ref="N156:O156"/>
    <mergeCell ref="N157:O157"/>
    <mergeCell ref="N183:O183"/>
    <mergeCell ref="N158:O158"/>
    <mergeCell ref="N159:O159"/>
    <mergeCell ref="P150:Q150"/>
    <mergeCell ref="P151:Q151"/>
    <mergeCell ref="N113:O113"/>
  </mergeCells>
  <printOptions horizontalCentered="1"/>
  <pageMargins left="0.17" right="0.17" top="0.61" bottom="0.17" header="0.17" footer="0.17"/>
  <pageSetup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20"/>
  <sheetViews>
    <sheetView tabSelected="1" zoomScale="80" zoomScaleNormal="80" zoomScalePageLayoutView="80" workbookViewId="0">
      <selection activeCell="J33" sqref="J33"/>
    </sheetView>
  </sheetViews>
  <sheetFormatPr defaultRowHeight="15.75" x14ac:dyDescent="0.25"/>
  <cols>
    <col min="1" max="1" width="15" style="98" customWidth="1"/>
    <col min="2" max="2" width="9.28515625" customWidth="1"/>
    <col min="3" max="3" width="48.42578125" customWidth="1"/>
    <col min="4" max="4" width="6.42578125" customWidth="1"/>
    <col min="5" max="5" width="5.5703125" customWidth="1"/>
    <col min="6" max="6" width="10.7109375" customWidth="1"/>
    <col min="7" max="7" width="10.42578125" customWidth="1"/>
    <col min="8" max="8" width="15.5703125" customWidth="1"/>
    <col min="9" max="9" width="16" customWidth="1"/>
    <col min="10" max="10" width="15.5703125" bestFit="1" customWidth="1"/>
    <col min="11" max="11" width="16.42578125" customWidth="1"/>
    <col min="12" max="12" width="15" customWidth="1"/>
    <col min="14" max="14" width="11.28515625" bestFit="1" customWidth="1"/>
    <col min="15" max="15" width="12" customWidth="1"/>
  </cols>
  <sheetData>
    <row r="1" spans="1:15" s="6" customFormat="1" ht="52.5" customHeight="1" x14ac:dyDescent="0.25">
      <c r="A1" s="1308" t="s">
        <v>492</v>
      </c>
      <c r="B1" s="1309"/>
      <c r="C1" s="119"/>
      <c r="D1" s="1310" t="s">
        <v>53</v>
      </c>
      <c r="E1" s="1310"/>
      <c r="F1" s="1310"/>
      <c r="G1" s="1289"/>
      <c r="H1" s="1289"/>
      <c r="I1" s="1290"/>
      <c r="J1" s="120" t="s">
        <v>56</v>
      </c>
      <c r="K1" s="1286"/>
      <c r="L1" s="1287"/>
    </row>
    <row r="2" spans="1:15" ht="46.15" customHeight="1" x14ac:dyDescent="0.25">
      <c r="A2" s="344" t="s">
        <v>0</v>
      </c>
      <c r="B2" s="1288"/>
      <c r="C2" s="1289"/>
      <c r="D2" s="1289"/>
      <c r="E2" s="1289"/>
      <c r="F2" s="1289"/>
      <c r="G2" s="1290"/>
      <c r="H2" s="121" t="s">
        <v>28</v>
      </c>
      <c r="I2" s="416">
        <v>2019</v>
      </c>
      <c r="J2" s="1291" t="s">
        <v>750</v>
      </c>
      <c r="K2" s="1292"/>
      <c r="L2" s="1293"/>
    </row>
    <row r="3" spans="1:15" ht="41.45" customHeight="1" x14ac:dyDescent="0.25">
      <c r="A3" s="343" t="s">
        <v>89</v>
      </c>
      <c r="B3" s="46"/>
      <c r="C3" s="46"/>
      <c r="D3" s="1296" t="s">
        <v>29</v>
      </c>
      <c r="E3" s="1296"/>
      <c r="F3" s="462" t="s">
        <v>1</v>
      </c>
      <c r="G3" s="463" t="s">
        <v>30</v>
      </c>
      <c r="H3" s="141" t="s">
        <v>3</v>
      </c>
      <c r="I3" s="55" t="s">
        <v>31</v>
      </c>
      <c r="J3" s="55" t="s">
        <v>32</v>
      </c>
      <c r="K3" s="362" t="s">
        <v>59</v>
      </c>
      <c r="L3" s="345" t="s">
        <v>6</v>
      </c>
    </row>
    <row r="4" spans="1:15" s="6" customFormat="1" ht="9" customHeight="1" x14ac:dyDescent="0.25">
      <c r="A4" s="1294"/>
      <c r="B4" s="68"/>
      <c r="C4" s="68"/>
      <c r="D4" s="1302" t="s">
        <v>33</v>
      </c>
      <c r="E4" s="1302"/>
      <c r="F4" s="71"/>
      <c r="G4" s="71" t="s">
        <v>33</v>
      </c>
      <c r="H4" s="73"/>
      <c r="I4" s="73" t="s">
        <v>33</v>
      </c>
      <c r="J4" s="73" t="s">
        <v>33</v>
      </c>
      <c r="K4" s="363"/>
      <c r="L4" s="369"/>
      <c r="M4" s="495"/>
      <c r="N4" s="495"/>
      <c r="O4" s="495"/>
    </row>
    <row r="5" spans="1:15" x14ac:dyDescent="0.25">
      <c r="A5" s="1294"/>
      <c r="B5" s="69" t="s">
        <v>47</v>
      </c>
      <c r="C5" s="38"/>
      <c r="D5" s="60"/>
      <c r="E5" s="61"/>
      <c r="F5" s="50"/>
      <c r="G5" s="50"/>
      <c r="H5" s="53"/>
      <c r="I5" s="53"/>
      <c r="J5" s="53"/>
      <c r="K5" s="349"/>
      <c r="L5" s="331"/>
      <c r="M5" s="495"/>
      <c r="N5" s="495"/>
      <c r="O5" s="495"/>
    </row>
    <row r="6" spans="1:15" ht="15.6" customHeight="1" x14ac:dyDescent="0.25">
      <c r="A6" s="28"/>
      <c r="B6" s="38">
        <v>1</v>
      </c>
      <c r="C6" s="8" t="s">
        <v>33</v>
      </c>
      <c r="D6" s="1297">
        <v>0</v>
      </c>
      <c r="E6" s="1297"/>
      <c r="F6" s="1083">
        <f t="shared" ref="F6:F11" si="0">D6*9</f>
        <v>0</v>
      </c>
      <c r="G6" s="132">
        <v>0</v>
      </c>
      <c r="H6" s="125">
        <v>0</v>
      </c>
      <c r="I6" s="685">
        <f t="shared" ref="I6:I11" si="1">H6*D6+H6/9*G6</f>
        <v>0</v>
      </c>
      <c r="J6" s="685">
        <f>IF(I6=0, -6104*D6) + (H6*D6*0.219)+(6104*D6)+(H6/9*G6*0.219)</f>
        <v>0</v>
      </c>
      <c r="K6" s="686">
        <f t="shared" ref="K6:K11" si="2">+I6+J6</f>
        <v>0</v>
      </c>
      <c r="L6" s="929">
        <f>'Cost Share'!K6</f>
        <v>0</v>
      </c>
      <c r="M6" s="495"/>
      <c r="N6" s="495"/>
      <c r="O6" s="495"/>
    </row>
    <row r="7" spans="1:15" ht="15.6" customHeight="1" x14ac:dyDescent="0.25">
      <c r="A7" s="28"/>
      <c r="B7" s="38">
        <v>2</v>
      </c>
      <c r="C7" s="8" t="s">
        <v>33</v>
      </c>
      <c r="D7" s="1297">
        <v>0</v>
      </c>
      <c r="E7" s="1297"/>
      <c r="F7" s="1083">
        <f t="shared" si="0"/>
        <v>0</v>
      </c>
      <c r="G7" s="132">
        <v>0</v>
      </c>
      <c r="H7" s="125">
        <v>0</v>
      </c>
      <c r="I7" s="685">
        <f t="shared" si="1"/>
        <v>0</v>
      </c>
      <c r="J7" s="685">
        <f t="shared" ref="J7:J12" si="3">IF(I7=0, -6104*D7) + (H7*D7*0.219)+(6104*D7)+(H7/9*G7*0.219)</f>
        <v>0</v>
      </c>
      <c r="K7" s="686">
        <f t="shared" si="2"/>
        <v>0</v>
      </c>
      <c r="L7" s="929">
        <f>'Cost Share'!K7</f>
        <v>0</v>
      </c>
      <c r="M7" s="495"/>
      <c r="N7" s="495"/>
      <c r="O7" s="495"/>
    </row>
    <row r="8" spans="1:15" x14ac:dyDescent="0.25">
      <c r="A8" s="28"/>
      <c r="B8" s="38">
        <v>3</v>
      </c>
      <c r="C8" s="8" t="s">
        <v>33</v>
      </c>
      <c r="D8" s="1297">
        <v>0</v>
      </c>
      <c r="E8" s="1297"/>
      <c r="F8" s="1083">
        <f t="shared" si="0"/>
        <v>0</v>
      </c>
      <c r="G8" s="132">
        <v>0</v>
      </c>
      <c r="H8" s="125">
        <v>0</v>
      </c>
      <c r="I8" s="685">
        <f t="shared" si="1"/>
        <v>0</v>
      </c>
      <c r="J8" s="685">
        <f t="shared" si="3"/>
        <v>0</v>
      </c>
      <c r="K8" s="686">
        <f t="shared" si="2"/>
        <v>0</v>
      </c>
      <c r="L8" s="929">
        <f>'Cost Share'!K8</f>
        <v>0</v>
      </c>
      <c r="M8" s="495"/>
      <c r="N8" s="495"/>
      <c r="O8" s="495"/>
    </row>
    <row r="9" spans="1:15" x14ac:dyDescent="0.25">
      <c r="A9" s="28"/>
      <c r="B9" s="38">
        <v>4</v>
      </c>
      <c r="C9" s="8" t="s">
        <v>33</v>
      </c>
      <c r="D9" s="1297">
        <v>0</v>
      </c>
      <c r="E9" s="1297"/>
      <c r="F9" s="1083">
        <f t="shared" si="0"/>
        <v>0</v>
      </c>
      <c r="G9" s="132">
        <v>0</v>
      </c>
      <c r="H9" s="125">
        <v>0</v>
      </c>
      <c r="I9" s="685">
        <f t="shared" si="1"/>
        <v>0</v>
      </c>
      <c r="J9" s="685">
        <f t="shared" si="3"/>
        <v>0</v>
      </c>
      <c r="K9" s="686">
        <f t="shared" si="2"/>
        <v>0</v>
      </c>
      <c r="L9" s="929">
        <f>'Cost Share'!K9</f>
        <v>0</v>
      </c>
      <c r="M9" s="495"/>
      <c r="N9" s="495"/>
      <c r="O9" s="495"/>
    </row>
    <row r="10" spans="1:15" x14ac:dyDescent="0.25">
      <c r="A10" s="28"/>
      <c r="B10" s="38">
        <v>5</v>
      </c>
      <c r="C10" s="8" t="s">
        <v>33</v>
      </c>
      <c r="D10" s="1297">
        <v>0</v>
      </c>
      <c r="E10" s="1297"/>
      <c r="F10" s="1083">
        <f t="shared" si="0"/>
        <v>0</v>
      </c>
      <c r="G10" s="132">
        <v>0</v>
      </c>
      <c r="H10" s="125">
        <v>0</v>
      </c>
      <c r="I10" s="685">
        <f t="shared" si="1"/>
        <v>0</v>
      </c>
      <c r="J10" s="685">
        <f t="shared" si="3"/>
        <v>0</v>
      </c>
      <c r="K10" s="686">
        <f t="shared" si="2"/>
        <v>0</v>
      </c>
      <c r="L10" s="929">
        <f>'Cost Share'!K10</f>
        <v>0</v>
      </c>
      <c r="M10" s="495"/>
      <c r="N10" s="495"/>
      <c r="O10" s="495"/>
    </row>
    <row r="11" spans="1:15" x14ac:dyDescent="0.25">
      <c r="A11" s="28"/>
      <c r="B11" s="38">
        <v>6</v>
      </c>
      <c r="C11" s="8" t="s">
        <v>33</v>
      </c>
      <c r="D11" s="1297">
        <v>0</v>
      </c>
      <c r="E11" s="1297"/>
      <c r="F11" s="1083">
        <f t="shared" si="0"/>
        <v>0</v>
      </c>
      <c r="G11" s="132">
        <v>0</v>
      </c>
      <c r="H11" s="125">
        <v>0</v>
      </c>
      <c r="I11" s="685">
        <f t="shared" si="1"/>
        <v>0</v>
      </c>
      <c r="J11" s="685">
        <f t="shared" si="3"/>
        <v>0</v>
      </c>
      <c r="K11" s="686">
        <f t="shared" si="2"/>
        <v>0</v>
      </c>
      <c r="L11" s="929">
        <f>'Cost Share'!K11</f>
        <v>0</v>
      </c>
      <c r="M11" s="495"/>
      <c r="N11" s="495"/>
      <c r="O11" s="495"/>
    </row>
    <row r="12" spans="1:15" ht="8.1" customHeight="1" x14ac:dyDescent="0.25">
      <c r="A12" s="124"/>
      <c r="B12" s="687"/>
      <c r="C12" s="688"/>
      <c r="D12" s="56"/>
      <c r="E12" s="689"/>
      <c r="F12" s="690"/>
      <c r="G12" s="691"/>
      <c r="H12" s="691"/>
      <c r="I12" s="371"/>
      <c r="J12" s="685">
        <f t="shared" si="3"/>
        <v>0</v>
      </c>
      <c r="K12" s="692"/>
      <c r="L12" s="346"/>
      <c r="M12" s="495"/>
      <c r="N12" s="495"/>
      <c r="O12" s="495"/>
    </row>
    <row r="13" spans="1:15" x14ac:dyDescent="0.25">
      <c r="A13" s="29"/>
      <c r="B13" s="128" t="s">
        <v>46</v>
      </c>
      <c r="C13" s="128"/>
      <c r="D13" s="76"/>
      <c r="E13" s="77"/>
      <c r="F13" s="105"/>
      <c r="G13" s="131"/>
      <c r="H13" s="129"/>
      <c r="I13" s="693">
        <f>SUM(I6:I12)</f>
        <v>0</v>
      </c>
      <c r="J13" s="693">
        <f>SUM(J6:J12)</f>
        <v>0</v>
      </c>
      <c r="K13" s="694">
        <f>SUM(K6:K12)</f>
        <v>0</v>
      </c>
      <c r="L13" s="107">
        <f>SUM(L6:L12)</f>
        <v>0</v>
      </c>
      <c r="M13" s="495"/>
      <c r="N13" s="495"/>
      <c r="O13" s="495"/>
    </row>
    <row r="14" spans="1:15" ht="15.6" customHeight="1" x14ac:dyDescent="0.25">
      <c r="A14" s="124"/>
      <c r="B14" s="36"/>
      <c r="C14" s="36"/>
      <c r="D14" s="1303" t="s">
        <v>43</v>
      </c>
      <c r="E14" s="1303"/>
      <c r="F14" s="126"/>
      <c r="G14" s="695"/>
      <c r="H14" s="101"/>
      <c r="I14" s="275" t="s">
        <v>4</v>
      </c>
      <c r="J14" s="52" t="s">
        <v>5</v>
      </c>
      <c r="K14" s="495"/>
      <c r="L14" s="930"/>
      <c r="M14" s="495"/>
      <c r="N14" s="495"/>
      <c r="O14" s="495"/>
    </row>
    <row r="15" spans="1:15" ht="15.6" customHeight="1" x14ac:dyDescent="0.25">
      <c r="A15" s="124"/>
      <c r="B15" s="1315" t="s">
        <v>744</v>
      </c>
      <c r="C15" s="1316"/>
      <c r="D15" s="1303"/>
      <c r="E15" s="1303"/>
      <c r="F15" s="696" t="s">
        <v>1</v>
      </c>
      <c r="G15" s="695"/>
      <c r="H15" s="52" t="s">
        <v>3</v>
      </c>
      <c r="I15" s="275" t="s">
        <v>7</v>
      </c>
      <c r="J15" s="52" t="s">
        <v>8</v>
      </c>
      <c r="K15" s="352" t="s">
        <v>59</v>
      </c>
      <c r="L15" s="358" t="s">
        <v>6</v>
      </c>
      <c r="M15" s="495"/>
      <c r="N15" s="495"/>
      <c r="O15" s="495"/>
    </row>
    <row r="16" spans="1:15" x14ac:dyDescent="0.25">
      <c r="A16" s="124"/>
      <c r="B16" s="1315"/>
      <c r="C16" s="1316"/>
      <c r="D16" s="60"/>
      <c r="E16" s="61"/>
      <c r="F16" s="39"/>
      <c r="G16" s="695"/>
      <c r="H16" s="53"/>
      <c r="I16" s="51"/>
      <c r="J16" s="53"/>
      <c r="K16" s="692"/>
      <c r="L16" s="346"/>
      <c r="M16" s="495"/>
      <c r="N16" s="495"/>
      <c r="O16" s="495"/>
    </row>
    <row r="17" spans="1:15" ht="15.6" customHeight="1" x14ac:dyDescent="0.25">
      <c r="A17" s="28"/>
      <c r="B17" s="38">
        <v>1</v>
      </c>
      <c r="C17" s="8"/>
      <c r="D17" s="1297">
        <v>0</v>
      </c>
      <c r="E17" s="1297"/>
      <c r="F17" s="1083">
        <f>D17*12</f>
        <v>0</v>
      </c>
      <c r="G17" s="695"/>
      <c r="H17" s="125">
        <v>0</v>
      </c>
      <c r="I17" s="685">
        <f>H17*D17</f>
        <v>0</v>
      </c>
      <c r="J17" s="685">
        <f>IF(I17=0, -6104*D17) + (H17*D17*0.219)+(6104*D17)</f>
        <v>0</v>
      </c>
      <c r="K17" s="686">
        <f>+I17+J17</f>
        <v>0</v>
      </c>
      <c r="L17" s="929">
        <f>'Cost Share'!K17</f>
        <v>0</v>
      </c>
      <c r="M17" s="495"/>
      <c r="N17" s="495"/>
      <c r="O17" s="495"/>
    </row>
    <row r="18" spans="1:15" x14ac:dyDescent="0.25">
      <c r="A18" s="28"/>
      <c r="B18" s="38">
        <v>2</v>
      </c>
      <c r="C18" s="8" t="s">
        <v>33</v>
      </c>
      <c r="D18" s="1297">
        <v>0</v>
      </c>
      <c r="E18" s="1297"/>
      <c r="F18" s="1083">
        <f>D18*12</f>
        <v>0</v>
      </c>
      <c r="G18" s="695"/>
      <c r="H18" s="125">
        <v>0</v>
      </c>
      <c r="I18" s="685">
        <f>H18*D18</f>
        <v>0</v>
      </c>
      <c r="J18" s="685">
        <f t="shared" ref="J18:J19" si="4">IF(I18=0, -6104*D18) + (H18*D18*0.219)+(6104*D18)</f>
        <v>0</v>
      </c>
      <c r="K18" s="686">
        <f>+I18+J18</f>
        <v>0</v>
      </c>
      <c r="L18" s="929">
        <f>'Cost Share'!K18</f>
        <v>0</v>
      </c>
      <c r="M18" s="495"/>
      <c r="N18" s="495"/>
      <c r="O18" s="495"/>
    </row>
    <row r="19" spans="1:15" x14ac:dyDescent="0.25">
      <c r="A19" s="28"/>
      <c r="B19" s="38">
        <v>3</v>
      </c>
      <c r="C19" s="8" t="s">
        <v>33</v>
      </c>
      <c r="D19" s="1297">
        <v>0</v>
      </c>
      <c r="E19" s="1297"/>
      <c r="F19" s="1083">
        <f>D19*12</f>
        <v>0</v>
      </c>
      <c r="G19" s="695"/>
      <c r="H19" s="125">
        <v>0</v>
      </c>
      <c r="I19" s="685">
        <f>H19*D19</f>
        <v>0</v>
      </c>
      <c r="J19" s="685">
        <f t="shared" si="4"/>
        <v>0</v>
      </c>
      <c r="K19" s="686">
        <f>+I19+J19</f>
        <v>0</v>
      </c>
      <c r="L19" s="929">
        <f>'Cost Share'!K19</f>
        <v>0</v>
      </c>
      <c r="M19" s="495"/>
      <c r="N19" s="495"/>
      <c r="O19" s="495"/>
    </row>
    <row r="20" spans="1:15" x14ac:dyDescent="0.25">
      <c r="A20" s="127"/>
      <c r="B20" s="128" t="s">
        <v>745</v>
      </c>
      <c r="C20" s="128"/>
      <c r="D20" s="76"/>
      <c r="E20" s="77"/>
      <c r="F20" s="105"/>
      <c r="G20" s="131"/>
      <c r="H20" s="129"/>
      <c r="I20" s="693">
        <f>SUM(I17:I19)</f>
        <v>0</v>
      </c>
      <c r="J20" s="693">
        <f>SUM(J17:J19)</f>
        <v>0</v>
      </c>
      <c r="K20" s="694">
        <f>SUM(K17:K19)</f>
        <v>0</v>
      </c>
      <c r="L20" s="107">
        <f>SUM(L17:L19)</f>
        <v>0</v>
      </c>
      <c r="M20" s="495"/>
      <c r="N20" s="495"/>
      <c r="O20" s="495"/>
    </row>
    <row r="21" spans="1:15" ht="17.100000000000001" customHeight="1" x14ac:dyDescent="0.25">
      <c r="A21" s="30"/>
      <c r="B21" s="36"/>
      <c r="C21" s="36"/>
      <c r="D21" s="1303" t="s">
        <v>43</v>
      </c>
      <c r="E21" s="1303"/>
      <c r="F21" s="126"/>
      <c r="G21" s="695"/>
      <c r="H21" s="101"/>
      <c r="I21" s="275" t="s">
        <v>4</v>
      </c>
      <c r="J21" s="52" t="s">
        <v>5</v>
      </c>
      <c r="K21" s="495"/>
      <c r="L21" s="930"/>
      <c r="M21" s="495"/>
      <c r="N21" s="495"/>
      <c r="O21" s="495"/>
    </row>
    <row r="22" spans="1:15" ht="15.6" customHeight="1" x14ac:dyDescent="0.25">
      <c r="A22" s="30"/>
      <c r="B22" s="1329" t="s">
        <v>746</v>
      </c>
      <c r="C22" s="1330"/>
      <c r="D22" s="1303"/>
      <c r="E22" s="1303"/>
      <c r="F22" s="696" t="s">
        <v>1</v>
      </c>
      <c r="G22" s="695"/>
      <c r="H22" s="66" t="s">
        <v>3</v>
      </c>
      <c r="I22" s="275" t="s">
        <v>7</v>
      </c>
      <c r="J22" s="52" t="s">
        <v>8</v>
      </c>
      <c r="K22" s="352" t="s">
        <v>59</v>
      </c>
      <c r="L22" s="358" t="s">
        <v>6</v>
      </c>
      <c r="M22" s="495"/>
      <c r="N22" s="495"/>
      <c r="O22" s="495"/>
    </row>
    <row r="23" spans="1:15" x14ac:dyDescent="0.25">
      <c r="A23" s="30"/>
      <c r="B23" s="1329"/>
      <c r="C23" s="1330"/>
      <c r="D23" s="60"/>
      <c r="E23" s="61"/>
      <c r="F23" s="39"/>
      <c r="G23" s="695"/>
      <c r="H23" s="53"/>
      <c r="I23" s="51"/>
      <c r="J23" s="53"/>
      <c r="K23" s="692"/>
      <c r="L23" s="346"/>
      <c r="M23" s="495"/>
      <c r="N23" s="495"/>
      <c r="O23" s="495"/>
    </row>
    <row r="24" spans="1:15" x14ac:dyDescent="0.25">
      <c r="A24" s="28"/>
      <c r="B24" s="38">
        <v>1</v>
      </c>
      <c r="C24" s="8" t="s">
        <v>33</v>
      </c>
      <c r="D24" s="1297">
        <v>0</v>
      </c>
      <c r="E24" s="1297"/>
      <c r="F24" s="1083">
        <f>D24*12</f>
        <v>0</v>
      </c>
      <c r="G24" s="695"/>
      <c r="H24" s="125">
        <v>0</v>
      </c>
      <c r="I24" s="685">
        <f>H24*D24</f>
        <v>0</v>
      </c>
      <c r="J24" s="685">
        <f>IF(I24=0, -6104*D24) + (H24*D24*0.2751)+(6104*D24)</f>
        <v>0</v>
      </c>
      <c r="K24" s="686">
        <f>+I24+J24</f>
        <v>0</v>
      </c>
      <c r="L24" s="929">
        <f>'Cost Share'!K24</f>
        <v>0</v>
      </c>
      <c r="M24" s="495"/>
      <c r="N24" s="495"/>
      <c r="O24" s="495"/>
    </row>
    <row r="25" spans="1:15" x14ac:dyDescent="0.25">
      <c r="A25" s="28"/>
      <c r="B25" s="38">
        <v>2</v>
      </c>
      <c r="C25" s="8" t="s">
        <v>33</v>
      </c>
      <c r="D25" s="1297">
        <v>0</v>
      </c>
      <c r="E25" s="1297"/>
      <c r="F25" s="1083">
        <f>D25*12</f>
        <v>0</v>
      </c>
      <c r="G25" s="695"/>
      <c r="H25" s="125">
        <v>0</v>
      </c>
      <c r="I25" s="685">
        <f>H25*D25</f>
        <v>0</v>
      </c>
      <c r="J25" s="685">
        <f t="shared" ref="J25:J27" si="5">IF(I25=0, -6104*D25) + (H25*D25*0.2751)+(6104*D25)</f>
        <v>0</v>
      </c>
      <c r="K25" s="686">
        <f>+I25+J25</f>
        <v>0</v>
      </c>
      <c r="L25" s="929">
        <f>'Cost Share'!K25</f>
        <v>0</v>
      </c>
      <c r="M25" s="495"/>
      <c r="N25" s="495"/>
      <c r="O25" s="495"/>
    </row>
    <row r="26" spans="1:15" x14ac:dyDescent="0.25">
      <c r="A26" s="28"/>
      <c r="B26" s="38">
        <v>3</v>
      </c>
      <c r="C26" s="8" t="s">
        <v>33</v>
      </c>
      <c r="D26" s="1297">
        <v>0</v>
      </c>
      <c r="E26" s="1297"/>
      <c r="F26" s="1083">
        <f>D26*12</f>
        <v>0</v>
      </c>
      <c r="G26" s="695"/>
      <c r="H26" s="125">
        <v>0</v>
      </c>
      <c r="I26" s="685">
        <f>H26*D26</f>
        <v>0</v>
      </c>
      <c r="J26" s="685">
        <f t="shared" si="5"/>
        <v>0</v>
      </c>
      <c r="K26" s="686">
        <f>+I26+J26</f>
        <v>0</v>
      </c>
      <c r="L26" s="929">
        <f>'Cost Share'!K26</f>
        <v>0</v>
      </c>
      <c r="M26" s="495"/>
      <c r="N26" s="495"/>
      <c r="O26" s="495"/>
    </row>
    <row r="27" spans="1:15" x14ac:dyDescent="0.25">
      <c r="A27" s="28"/>
      <c r="B27" s="38">
        <v>4</v>
      </c>
      <c r="C27" s="8" t="s">
        <v>33</v>
      </c>
      <c r="D27" s="1297">
        <v>0</v>
      </c>
      <c r="E27" s="1297"/>
      <c r="F27" s="1083">
        <f>D27*12</f>
        <v>0</v>
      </c>
      <c r="G27" s="695"/>
      <c r="H27" s="125">
        <v>0</v>
      </c>
      <c r="I27" s="685">
        <f>H27*D27</f>
        <v>0</v>
      </c>
      <c r="J27" s="685">
        <f t="shared" si="5"/>
        <v>0</v>
      </c>
      <c r="K27" s="686">
        <f>+I27+J27</f>
        <v>0</v>
      </c>
      <c r="L27" s="929">
        <f>'Cost Share'!K27</f>
        <v>0</v>
      </c>
      <c r="M27" s="495"/>
      <c r="N27" s="495"/>
      <c r="O27" s="495"/>
    </row>
    <row r="28" spans="1:15" x14ac:dyDescent="0.25">
      <c r="A28" s="127"/>
      <c r="B28" s="128" t="s">
        <v>747</v>
      </c>
      <c r="C28" s="128"/>
      <c r="D28" s="1335" t="s">
        <v>33</v>
      </c>
      <c r="E28" s="1336"/>
      <c r="F28" s="131"/>
      <c r="G28" s="131"/>
      <c r="H28" s="129"/>
      <c r="I28" s="693">
        <f>SUM(I24:I27)</f>
        <v>0</v>
      </c>
      <c r="J28" s="693">
        <f>SUM(J24:J27)</f>
        <v>0</v>
      </c>
      <c r="K28" s="694">
        <f>SUM(K24:K27)</f>
        <v>0</v>
      </c>
      <c r="L28" s="107">
        <f>SUM(L24:L27)</f>
        <v>0</v>
      </c>
      <c r="M28" s="495"/>
      <c r="N28" s="495"/>
      <c r="O28" s="495"/>
    </row>
    <row r="29" spans="1:15" s="123" customFormat="1" ht="15.6" customHeight="1" x14ac:dyDescent="0.25">
      <c r="A29" s="124"/>
      <c r="B29" s="36"/>
      <c r="C29" s="36"/>
      <c r="D29" s="1331" t="s">
        <v>667</v>
      </c>
      <c r="E29" s="1332"/>
      <c r="F29" s="126"/>
      <c r="G29" s="697"/>
      <c r="H29" s="101"/>
      <c r="I29" s="275" t="s">
        <v>4</v>
      </c>
      <c r="J29" s="52" t="s">
        <v>5</v>
      </c>
      <c r="K29" s="495"/>
      <c r="L29" s="930"/>
      <c r="M29" s="495"/>
      <c r="N29" s="495"/>
      <c r="O29" s="495"/>
    </row>
    <row r="30" spans="1:15" ht="15.6" customHeight="1" x14ac:dyDescent="0.25">
      <c r="A30" s="124"/>
      <c r="B30" s="926" t="s">
        <v>668</v>
      </c>
      <c r="C30" s="925"/>
      <c r="D30" s="1333"/>
      <c r="E30" s="1334"/>
      <c r="F30" s="696" t="s">
        <v>1</v>
      </c>
      <c r="G30" s="698"/>
      <c r="H30" s="52" t="s">
        <v>3</v>
      </c>
      <c r="I30" s="275" t="s">
        <v>7</v>
      </c>
      <c r="J30" s="52" t="s">
        <v>8</v>
      </c>
      <c r="K30" s="352" t="s">
        <v>59</v>
      </c>
      <c r="L30" s="358" t="s">
        <v>6</v>
      </c>
      <c r="M30" s="495"/>
      <c r="N30" s="495"/>
      <c r="O30" s="495"/>
    </row>
    <row r="31" spans="1:15" s="123" customFormat="1" ht="8.65" customHeight="1" x14ac:dyDescent="0.25">
      <c r="A31" s="124"/>
      <c r="B31" s="111"/>
      <c r="C31" s="38"/>
      <c r="D31" s="1333"/>
      <c r="E31" s="1334"/>
      <c r="F31" s="39"/>
      <c r="G31" s="698"/>
      <c r="H31" s="53"/>
      <c r="I31" s="53"/>
      <c r="J31" s="53"/>
      <c r="K31" s="349"/>
      <c r="L31" s="331"/>
      <c r="M31" s="495"/>
      <c r="N31" s="495"/>
      <c r="O31" s="495"/>
    </row>
    <row r="32" spans="1:15" x14ac:dyDescent="0.25">
      <c r="A32" s="28"/>
      <c r="B32" s="38">
        <v>1</v>
      </c>
      <c r="C32" s="8" t="s">
        <v>33</v>
      </c>
      <c r="D32" s="1317">
        <v>0</v>
      </c>
      <c r="E32" s="1317"/>
      <c r="F32" s="1083">
        <f>D32*12</f>
        <v>0</v>
      </c>
      <c r="G32" s="698"/>
      <c r="H32" s="125">
        <v>0</v>
      </c>
      <c r="I32" s="1053">
        <f>H32*D32</f>
        <v>0</v>
      </c>
      <c r="J32" s="685">
        <f>IF(D32=0,-1701)+(I32*0.0865)+1701</f>
        <v>0</v>
      </c>
      <c r="K32" s="686">
        <f>+I32+J32</f>
        <v>0</v>
      </c>
      <c r="L32" s="929">
        <f>'Cost Share'!K32</f>
        <v>0</v>
      </c>
      <c r="M32" s="495"/>
      <c r="N32" s="495"/>
      <c r="O32" s="495"/>
    </row>
    <row r="33" spans="1:12" x14ac:dyDescent="0.25">
      <c r="A33" s="28"/>
      <c r="B33" s="38">
        <v>2</v>
      </c>
      <c r="C33" s="8" t="s">
        <v>33</v>
      </c>
      <c r="D33" s="1317">
        <v>0</v>
      </c>
      <c r="E33" s="1317"/>
      <c r="F33" s="1083">
        <f>D33*12</f>
        <v>0</v>
      </c>
      <c r="G33" s="700"/>
      <c r="H33" s="125">
        <v>0</v>
      </c>
      <c r="I33" s="1053">
        <f>H33*D33</f>
        <v>0</v>
      </c>
      <c r="J33" s="685">
        <f>IF(D33=0,-1701)+(I33*0.0865)+1701</f>
        <v>0</v>
      </c>
      <c r="K33" s="686">
        <f>+I33+J33</f>
        <v>0</v>
      </c>
      <c r="L33" s="929">
        <f>'Cost Share'!K33</f>
        <v>0</v>
      </c>
    </row>
    <row r="34" spans="1:12" x14ac:dyDescent="0.25">
      <c r="A34" s="28"/>
      <c r="B34" s="111" t="s">
        <v>669</v>
      </c>
      <c r="C34" s="130"/>
      <c r="D34" s="920"/>
      <c r="E34" s="921"/>
      <c r="F34" s="921"/>
      <c r="G34" s="698"/>
      <c r="H34" s="924" t="s">
        <v>33</v>
      </c>
      <c r="I34" s="924" t="s">
        <v>33</v>
      </c>
      <c r="J34" s="924"/>
      <c r="K34" s="924"/>
      <c r="L34" s="346"/>
    </row>
    <row r="35" spans="1:12" x14ac:dyDescent="0.25">
      <c r="A35" s="28"/>
      <c r="B35" s="38">
        <v>3</v>
      </c>
      <c r="C35" s="8" t="s">
        <v>33</v>
      </c>
      <c r="D35" s="920"/>
      <c r="E35" s="921"/>
      <c r="F35" s="921"/>
      <c r="G35" s="698"/>
      <c r="H35" s="125">
        <v>0</v>
      </c>
      <c r="I35" s="699">
        <v>0</v>
      </c>
      <c r="J35" s="685">
        <f>I35*0.0865</f>
        <v>0</v>
      </c>
      <c r="K35" s="686">
        <f>+I35+J35</f>
        <v>0</v>
      </c>
      <c r="L35" s="929">
        <f>'Cost Share'!K35</f>
        <v>0</v>
      </c>
    </row>
    <row r="36" spans="1:12" x14ac:dyDescent="0.25">
      <c r="A36" s="28"/>
      <c r="B36" s="38">
        <v>4</v>
      </c>
      <c r="C36" s="8"/>
      <c r="D36" s="1300" t="s">
        <v>33</v>
      </c>
      <c r="E36" s="1301"/>
      <c r="F36" s="701"/>
      <c r="G36" s="701"/>
      <c r="H36" s="125">
        <v>0</v>
      </c>
      <c r="I36" s="699">
        <v>0</v>
      </c>
      <c r="J36" s="685">
        <f>I36*0.0865</f>
        <v>0</v>
      </c>
      <c r="K36" s="686">
        <f>+I36+J36</f>
        <v>0</v>
      </c>
      <c r="L36" s="929">
        <f>'Cost Share'!K36</f>
        <v>0</v>
      </c>
    </row>
    <row r="37" spans="1:12" x14ac:dyDescent="0.25">
      <c r="A37" s="127"/>
      <c r="B37" s="128" t="s">
        <v>58</v>
      </c>
      <c r="C37" s="128"/>
      <c r="D37" s="76"/>
      <c r="E37" s="77"/>
      <c r="F37" s="131"/>
      <c r="G37" s="131"/>
      <c r="H37" s="129"/>
      <c r="I37" s="693">
        <f>SUM(I32:I36)</f>
        <v>0</v>
      </c>
      <c r="J37" s="693">
        <f>SUM(J32:J36)</f>
        <v>0</v>
      </c>
      <c r="K37" s="694">
        <f>SUM(K32:K36)</f>
        <v>0</v>
      </c>
      <c r="L37" s="107">
        <f>SUM(L32:L36)</f>
        <v>0</v>
      </c>
    </row>
    <row r="38" spans="1:12" ht="7.15" customHeight="1" x14ac:dyDescent="0.25">
      <c r="A38" s="124"/>
      <c r="B38" s="36"/>
      <c r="C38" s="36"/>
      <c r="D38" s="58"/>
      <c r="E38" s="59"/>
      <c r="F38" s="698"/>
      <c r="G38" s="48"/>
      <c r="H38" s="51"/>
      <c r="I38" s="702"/>
      <c r="J38" s="702"/>
      <c r="K38" s="703"/>
      <c r="L38" s="346"/>
    </row>
    <row r="39" spans="1:12" ht="14.65" customHeight="1" x14ac:dyDescent="0.25">
      <c r="A39" s="124"/>
      <c r="B39" s="36"/>
      <c r="C39" s="36"/>
      <c r="D39" s="1298" t="s">
        <v>48</v>
      </c>
      <c r="E39" s="1299"/>
      <c r="F39" s="698"/>
      <c r="G39" s="49" t="s">
        <v>2</v>
      </c>
      <c r="H39" s="52" t="s">
        <v>9</v>
      </c>
      <c r="I39" s="275" t="s">
        <v>4</v>
      </c>
      <c r="J39" s="52" t="s">
        <v>5</v>
      </c>
      <c r="K39" s="495"/>
      <c r="L39" s="930"/>
    </row>
    <row r="40" spans="1:12" x14ac:dyDescent="0.25">
      <c r="A40" s="124"/>
      <c r="B40" s="38"/>
      <c r="C40" s="38"/>
      <c r="D40" s="1298"/>
      <c r="E40" s="1299"/>
      <c r="F40" s="698"/>
      <c r="G40" s="37" t="s">
        <v>10</v>
      </c>
      <c r="H40" s="52"/>
      <c r="I40" s="275" t="s">
        <v>7</v>
      </c>
      <c r="J40" s="52" t="s">
        <v>8</v>
      </c>
      <c r="K40" s="352" t="s">
        <v>59</v>
      </c>
      <c r="L40" s="358" t="s">
        <v>6</v>
      </c>
    </row>
    <row r="41" spans="1:12" x14ac:dyDescent="0.25">
      <c r="A41" s="124"/>
      <c r="B41" s="111" t="s">
        <v>11</v>
      </c>
      <c r="C41" s="38"/>
      <c r="D41" s="60"/>
      <c r="E41" s="61"/>
      <c r="F41" s="698"/>
      <c r="G41" s="50"/>
      <c r="H41" s="53"/>
      <c r="I41" s="53"/>
      <c r="J41" s="53"/>
      <c r="K41" s="692"/>
      <c r="L41" s="346"/>
    </row>
    <row r="42" spans="1:12" x14ac:dyDescent="0.25">
      <c r="A42" s="28"/>
      <c r="B42" s="38">
        <v>1</v>
      </c>
      <c r="C42" s="38" t="s">
        <v>12</v>
      </c>
      <c r="D42" s="1295">
        <v>0</v>
      </c>
      <c r="E42" s="1295"/>
      <c r="F42" s="698"/>
      <c r="G42" s="705">
        <v>0</v>
      </c>
      <c r="H42" s="706">
        <v>0</v>
      </c>
      <c r="I42" s="685">
        <f>(+D42+G42)*H42</f>
        <v>0</v>
      </c>
      <c r="J42" s="685">
        <v>0</v>
      </c>
      <c r="K42" s="686">
        <f>+I42+J42</f>
        <v>0</v>
      </c>
      <c r="L42" s="929">
        <f>'Cost Share'!K42</f>
        <v>0</v>
      </c>
    </row>
    <row r="43" spans="1:12" x14ac:dyDescent="0.25">
      <c r="A43" s="28"/>
      <c r="B43" s="38">
        <v>2</v>
      </c>
      <c r="C43" s="38" t="s">
        <v>12</v>
      </c>
      <c r="D43" s="1295">
        <v>0</v>
      </c>
      <c r="E43" s="1295"/>
      <c r="F43" s="698"/>
      <c r="G43" s="705">
        <v>0</v>
      </c>
      <c r="H43" s="706">
        <v>0</v>
      </c>
      <c r="I43" s="685">
        <f>(+D43+G43)*H43</f>
        <v>0</v>
      </c>
      <c r="J43" s="685">
        <v>0</v>
      </c>
      <c r="K43" s="686">
        <f>+I43+J43</f>
        <v>0</v>
      </c>
      <c r="L43" s="929">
        <f>'Cost Share'!K43</f>
        <v>0</v>
      </c>
    </row>
    <row r="44" spans="1:12" x14ac:dyDescent="0.25">
      <c r="A44" s="28"/>
      <c r="B44" s="38">
        <v>3</v>
      </c>
      <c r="C44" s="38" t="s">
        <v>54</v>
      </c>
      <c r="D44" s="1295">
        <v>0</v>
      </c>
      <c r="E44" s="1295"/>
      <c r="F44" s="698"/>
      <c r="G44" s="705">
        <v>0</v>
      </c>
      <c r="H44" s="706">
        <v>0</v>
      </c>
      <c r="I44" s="685">
        <f>(+D44+G44)*H44</f>
        <v>0</v>
      </c>
      <c r="J44" s="685">
        <f>(G44*H44)*0.0865</f>
        <v>0</v>
      </c>
      <c r="K44" s="686">
        <f>+I44+J44</f>
        <v>0</v>
      </c>
      <c r="L44" s="929">
        <f>'Cost Share'!K44</f>
        <v>0</v>
      </c>
    </row>
    <row r="45" spans="1:12" x14ac:dyDescent="0.25">
      <c r="A45" s="28"/>
      <c r="B45" s="38">
        <v>4</v>
      </c>
      <c r="C45" s="38" t="s">
        <v>13</v>
      </c>
      <c r="D45" s="1295">
        <v>0</v>
      </c>
      <c r="E45" s="1295"/>
      <c r="F45" s="698"/>
      <c r="G45" s="704">
        <v>0</v>
      </c>
      <c r="H45" s="706">
        <v>0</v>
      </c>
      <c r="I45" s="685">
        <f>(+D45+G45)*H45</f>
        <v>0</v>
      </c>
      <c r="J45" s="685">
        <f>(G45*H45)*0.0865</f>
        <v>0</v>
      </c>
      <c r="K45" s="686">
        <f>+I45+J45</f>
        <v>0</v>
      </c>
      <c r="L45" s="929">
        <f>'Cost Share'!K45</f>
        <v>0</v>
      </c>
    </row>
    <row r="46" spans="1:12" x14ac:dyDescent="0.25">
      <c r="A46" s="28" t="s">
        <v>33</v>
      </c>
      <c r="B46" s="38"/>
      <c r="C46" s="38"/>
      <c r="D46" s="707"/>
      <c r="E46" s="708"/>
      <c r="F46" s="700"/>
      <c r="G46" s="709" t="s">
        <v>51</v>
      </c>
      <c r="H46" s="710" t="s">
        <v>2</v>
      </c>
      <c r="I46" s="710" t="s">
        <v>44</v>
      </c>
      <c r="J46" s="711" t="s">
        <v>45</v>
      </c>
      <c r="K46" s="707"/>
      <c r="L46" s="347"/>
    </row>
    <row r="47" spans="1:12" x14ac:dyDescent="0.25">
      <c r="A47" s="28"/>
      <c r="B47" s="38">
        <v>5</v>
      </c>
      <c r="C47" s="38" t="s">
        <v>14</v>
      </c>
      <c r="D47" s="712"/>
      <c r="E47" s="712"/>
      <c r="F47" s="713"/>
      <c r="G47" s="714" t="s">
        <v>33</v>
      </c>
      <c r="H47" s="714" t="s">
        <v>33</v>
      </c>
      <c r="I47" s="715">
        <v>0</v>
      </c>
      <c r="J47" s="716">
        <v>0</v>
      </c>
      <c r="K47" s="686">
        <f>+I47+J47</f>
        <v>0</v>
      </c>
      <c r="L47" s="929">
        <f>'Cost Share'!K47</f>
        <v>0</v>
      </c>
    </row>
    <row r="48" spans="1:12" x14ac:dyDescent="0.25">
      <c r="A48" s="28"/>
      <c r="B48" s="38">
        <v>6</v>
      </c>
      <c r="C48" s="38" t="s">
        <v>14</v>
      </c>
      <c r="D48" s="712"/>
      <c r="E48" s="712"/>
      <c r="F48" s="713"/>
      <c r="G48" s="714" t="s">
        <v>33</v>
      </c>
      <c r="H48" s="714" t="s">
        <v>33</v>
      </c>
      <c r="I48" s="715">
        <v>0</v>
      </c>
      <c r="J48" s="716">
        <v>0</v>
      </c>
      <c r="K48" s="686">
        <f>+I48+J48</f>
        <v>0</v>
      </c>
      <c r="L48" s="929">
        <f>'Cost Share'!K48</f>
        <v>0</v>
      </c>
    </row>
    <row r="49" spans="1:12" ht="3.6" customHeight="1" x14ac:dyDescent="0.25">
      <c r="A49" s="124"/>
      <c r="B49" s="38"/>
      <c r="C49" s="38"/>
      <c r="D49" s="717"/>
      <c r="E49" s="717"/>
      <c r="F49" s="718"/>
      <c r="G49" s="59"/>
      <c r="H49" s="51"/>
      <c r="I49" s="51"/>
      <c r="J49" s="51"/>
      <c r="K49" s="703"/>
      <c r="L49" s="346"/>
    </row>
    <row r="50" spans="1:12" x14ac:dyDescent="0.25">
      <c r="A50" s="127"/>
      <c r="B50" s="128" t="s">
        <v>35</v>
      </c>
      <c r="C50" s="128"/>
      <c r="D50" s="76"/>
      <c r="E50" s="77"/>
      <c r="F50" s="46"/>
      <c r="G50" s="131"/>
      <c r="H50" s="129"/>
      <c r="I50" s="693">
        <f>SUM(I42:I49)</f>
        <v>0</v>
      </c>
      <c r="J50" s="719">
        <f>SUM(J47:J49)</f>
        <v>0</v>
      </c>
      <c r="K50" s="694">
        <f>SUM(K42:K49)</f>
        <v>0</v>
      </c>
      <c r="L50" s="107">
        <f>SUM(L42:L49)</f>
        <v>0</v>
      </c>
    </row>
    <row r="51" spans="1:12" ht="9" customHeight="1" x14ac:dyDescent="0.25">
      <c r="A51" s="124"/>
      <c r="B51" s="687"/>
      <c r="C51" s="687"/>
      <c r="D51" s="692"/>
      <c r="E51" s="720"/>
      <c r="F51" s="687"/>
      <c r="G51" s="371"/>
      <c r="H51" s="371"/>
      <c r="I51" s="371"/>
      <c r="J51" s="687"/>
      <c r="K51" s="692"/>
      <c r="L51" s="346"/>
    </row>
    <row r="52" spans="1:12" x14ac:dyDescent="0.25">
      <c r="A52" s="127"/>
      <c r="B52" s="128" t="s">
        <v>36</v>
      </c>
      <c r="C52" s="128"/>
      <c r="D52" s="76"/>
      <c r="E52" s="77"/>
      <c r="F52" s="128"/>
      <c r="G52" s="131"/>
      <c r="H52" s="129"/>
      <c r="I52" s="693">
        <f>+I13+I20+I28+I37+I50+J50</f>
        <v>0</v>
      </c>
      <c r="J52" s="693">
        <f>+J13+J20+J28+J37+J42+J43+J44+J45</f>
        <v>0</v>
      </c>
      <c r="K52" s="694">
        <f>+K13+K20+K28+K50+K37</f>
        <v>0</v>
      </c>
      <c r="L52" s="464">
        <f>+L13+L20+L28+L50+L37</f>
        <v>0</v>
      </c>
    </row>
    <row r="53" spans="1:12" ht="16.149999999999999" customHeight="1" x14ac:dyDescent="0.25">
      <c r="A53" s="31"/>
      <c r="B53" s="81" t="s">
        <v>49</v>
      </c>
      <c r="C53" s="38"/>
      <c r="D53" s="11"/>
      <c r="E53" s="11"/>
      <c r="F53" s="11"/>
      <c r="G53" s="11"/>
      <c r="H53" s="11"/>
      <c r="I53" s="11"/>
      <c r="J53" s="11"/>
      <c r="K53" s="721"/>
      <c r="L53" s="358" t="s">
        <v>6</v>
      </c>
    </row>
    <row r="54" spans="1:12" x14ac:dyDescent="0.25">
      <c r="A54" s="32"/>
      <c r="B54" s="38">
        <v>1</v>
      </c>
      <c r="C54" s="8" t="s">
        <v>33</v>
      </c>
      <c r="D54" s="1313"/>
      <c r="E54" s="1313"/>
      <c r="F54" s="1313"/>
      <c r="G54" s="1313"/>
      <c r="H54" s="1313"/>
      <c r="I54" s="1313"/>
      <c r="J54" s="1314"/>
      <c r="K54" s="722">
        <v>0</v>
      </c>
      <c r="L54" s="929">
        <f>'Cost Share'!K54</f>
        <v>0</v>
      </c>
    </row>
    <row r="55" spans="1:12" x14ac:dyDescent="0.25">
      <c r="A55" s="33"/>
      <c r="B55" s="128" t="s">
        <v>50</v>
      </c>
      <c r="C55" s="128"/>
      <c r="D55" s="128"/>
      <c r="E55" s="128"/>
      <c r="F55" s="128"/>
      <c r="G55" s="128"/>
      <c r="H55" s="82"/>
      <c r="I55" s="82"/>
      <c r="J55" s="82"/>
      <c r="K55" s="694">
        <f>SUM(K54:K54)</f>
        <v>0</v>
      </c>
      <c r="L55" s="107">
        <f>SUM(L54:L54)</f>
        <v>0</v>
      </c>
    </row>
    <row r="56" spans="1:12" ht="15.6" customHeight="1" x14ac:dyDescent="0.25">
      <c r="A56" s="32"/>
      <c r="B56" s="111" t="s">
        <v>34</v>
      </c>
      <c r="C56" s="38"/>
      <c r="D56" s="38"/>
      <c r="E56" s="38"/>
      <c r="F56" s="38"/>
      <c r="G56" s="38"/>
      <c r="H56" s="38"/>
      <c r="I56" s="99"/>
      <c r="J56" s="11"/>
      <c r="K56" s="721"/>
      <c r="L56" s="358" t="s">
        <v>6</v>
      </c>
    </row>
    <row r="57" spans="1:12" ht="15" customHeight="1" x14ac:dyDescent="0.25">
      <c r="A57" s="32"/>
      <c r="B57" s="38">
        <v>1</v>
      </c>
      <c r="C57" s="38" t="s">
        <v>60</v>
      </c>
      <c r="D57" s="1311"/>
      <c r="E57" s="1311"/>
      <c r="F57" s="1311"/>
      <c r="G57" s="1311"/>
      <c r="H57" s="1311"/>
      <c r="I57" s="1311"/>
      <c r="J57" s="1312"/>
      <c r="K57" s="722">
        <v>0</v>
      </c>
      <c r="L57" s="929">
        <f>'Cost Share'!K57</f>
        <v>0</v>
      </c>
    </row>
    <row r="58" spans="1:12" ht="15" customHeight="1" x14ac:dyDescent="0.25">
      <c r="A58" s="944"/>
      <c r="B58" s="38">
        <v>2</v>
      </c>
      <c r="C58" s="38" t="s">
        <v>61</v>
      </c>
      <c r="D58" s="1311"/>
      <c r="E58" s="1311"/>
      <c r="F58" s="1311"/>
      <c r="G58" s="1311"/>
      <c r="H58" s="1311"/>
      <c r="I58" s="1311"/>
      <c r="J58" s="1312"/>
      <c r="K58" s="722">
        <v>0</v>
      </c>
      <c r="L58" s="929">
        <f>'Cost Share'!K58</f>
        <v>0</v>
      </c>
    </row>
    <row r="59" spans="1:12" x14ac:dyDescent="0.25">
      <c r="A59" s="33"/>
      <c r="B59" s="128" t="s">
        <v>37</v>
      </c>
      <c r="C59" s="128"/>
      <c r="D59" s="128"/>
      <c r="E59" s="128"/>
      <c r="F59" s="128"/>
      <c r="G59" s="128"/>
      <c r="H59" s="82"/>
      <c r="I59" s="82"/>
      <c r="J59" s="82"/>
      <c r="K59" s="694">
        <f>SUM(K57:K58)</f>
        <v>0</v>
      </c>
      <c r="L59" s="107">
        <f>SUM(L57:L58)</f>
        <v>0</v>
      </c>
    </row>
    <row r="60" spans="1:12" ht="14.1" customHeight="1" x14ac:dyDescent="0.25">
      <c r="A60" s="32"/>
      <c r="B60" s="111" t="s">
        <v>15</v>
      </c>
      <c r="C60" s="38"/>
      <c r="D60" s="1318"/>
      <c r="E60" s="1318"/>
      <c r="F60" s="1318"/>
      <c r="G60" s="1318"/>
      <c r="H60" s="1318"/>
      <c r="I60" s="1318"/>
      <c r="J60" s="1319"/>
      <c r="K60" s="721"/>
      <c r="L60" s="358" t="s">
        <v>6</v>
      </c>
    </row>
    <row r="61" spans="1:12" x14ac:dyDescent="0.25">
      <c r="A61" s="32"/>
      <c r="B61" s="38">
        <v>1</v>
      </c>
      <c r="C61" s="38" t="s">
        <v>16</v>
      </c>
      <c r="D61" s="1320"/>
      <c r="E61" s="1320"/>
      <c r="F61" s="1320"/>
      <c r="G61" s="1320"/>
      <c r="H61" s="1320"/>
      <c r="I61" s="1320"/>
      <c r="J61" s="1321"/>
      <c r="K61" s="722">
        <v>0</v>
      </c>
      <c r="L61" s="929">
        <f>'Cost Share'!K61</f>
        <v>0</v>
      </c>
    </row>
    <row r="62" spans="1:12" ht="15.75" customHeight="1" x14ac:dyDescent="0.25">
      <c r="A62" s="32"/>
      <c r="B62" s="38">
        <v>2</v>
      </c>
      <c r="C62" s="38" t="s">
        <v>17</v>
      </c>
      <c r="D62" s="1304"/>
      <c r="E62" s="1304"/>
      <c r="F62" s="1304"/>
      <c r="G62" s="1304"/>
      <c r="H62" s="1304"/>
      <c r="I62" s="1304"/>
      <c r="J62" s="1305"/>
      <c r="K62" s="722">
        <v>0</v>
      </c>
      <c r="L62" s="929">
        <f>'Cost Share'!K62</f>
        <v>0</v>
      </c>
    </row>
    <row r="63" spans="1:12" x14ac:dyDescent="0.25">
      <c r="A63" s="32"/>
      <c r="B63" s="38">
        <v>3</v>
      </c>
      <c r="C63" s="38" t="s">
        <v>18</v>
      </c>
      <c r="D63" s="1304"/>
      <c r="E63" s="1304"/>
      <c r="F63" s="1304"/>
      <c r="G63" s="1304"/>
      <c r="H63" s="1304"/>
      <c r="I63" s="1304"/>
      <c r="J63" s="1305"/>
      <c r="K63" s="722">
        <v>0</v>
      </c>
      <c r="L63" s="929">
        <f>'Cost Share'!K63</f>
        <v>0</v>
      </c>
    </row>
    <row r="64" spans="1:12" ht="18" customHeight="1" x14ac:dyDescent="0.25">
      <c r="A64" s="32"/>
      <c r="B64" s="38">
        <v>4</v>
      </c>
      <c r="C64" s="38" t="s">
        <v>19</v>
      </c>
      <c r="D64" s="1304"/>
      <c r="E64" s="1304"/>
      <c r="F64" s="1304"/>
      <c r="G64" s="1304"/>
      <c r="H64" s="1304"/>
      <c r="I64" s="1304"/>
      <c r="J64" s="1305"/>
      <c r="K64" s="722">
        <v>0</v>
      </c>
      <c r="L64" s="929">
        <f>'Cost Share'!K64</f>
        <v>0</v>
      </c>
    </row>
    <row r="65" spans="1:12" x14ac:dyDescent="0.25">
      <c r="A65" s="33"/>
      <c r="B65" s="128" t="s">
        <v>38</v>
      </c>
      <c r="C65" s="128"/>
      <c r="D65" s="128"/>
      <c r="E65" s="128"/>
      <c r="F65" s="128"/>
      <c r="G65" s="128"/>
      <c r="H65" s="82"/>
      <c r="I65" s="82"/>
      <c r="J65" s="313"/>
      <c r="K65" s="694">
        <f>SUM(K61:K64)</f>
        <v>0</v>
      </c>
      <c r="L65" s="107">
        <f>SUM(L61:L64)</f>
        <v>0</v>
      </c>
    </row>
    <row r="66" spans="1:12" ht="18.600000000000001" customHeight="1" x14ac:dyDescent="0.25">
      <c r="A66" s="32"/>
      <c r="B66" s="111" t="s">
        <v>20</v>
      </c>
      <c r="C66" s="38"/>
      <c r="D66" s="1306" t="s">
        <v>324</v>
      </c>
      <c r="E66" s="1306"/>
      <c r="F66" s="1306"/>
      <c r="G66" s="1306"/>
      <c r="H66" s="1306"/>
      <c r="I66" s="1306"/>
      <c r="J66" s="1307"/>
      <c r="K66" s="723"/>
      <c r="L66" s="358" t="s">
        <v>6</v>
      </c>
    </row>
    <row r="67" spans="1:12" ht="15.75" customHeight="1" x14ac:dyDescent="0.25">
      <c r="A67" s="32"/>
      <c r="B67" s="38">
        <v>1</v>
      </c>
      <c r="C67" s="38" t="s">
        <v>670</v>
      </c>
      <c r="D67" s="1304"/>
      <c r="E67" s="1304"/>
      <c r="F67" s="1304"/>
      <c r="G67" s="1304"/>
      <c r="H67" s="1304"/>
      <c r="I67" s="1304"/>
      <c r="J67" s="1305"/>
      <c r="K67" s="722">
        <v>0</v>
      </c>
      <c r="L67" s="929">
        <f>'Cost Share'!K67</f>
        <v>0</v>
      </c>
    </row>
    <row r="68" spans="1:12" x14ac:dyDescent="0.25">
      <c r="A68" s="32"/>
      <c r="B68" s="38">
        <v>2</v>
      </c>
      <c r="C68" s="38" t="s">
        <v>358</v>
      </c>
      <c r="D68" s="1304"/>
      <c r="E68" s="1304"/>
      <c r="F68" s="1304"/>
      <c r="G68" s="1304"/>
      <c r="H68" s="1304"/>
      <c r="I68" s="1304"/>
      <c r="J68" s="1305"/>
      <c r="K68" s="722">
        <v>0</v>
      </c>
      <c r="L68" s="929">
        <f>'Cost Share'!K68</f>
        <v>0</v>
      </c>
    </row>
    <row r="69" spans="1:12" x14ac:dyDescent="0.25">
      <c r="A69" s="32"/>
      <c r="B69" s="38">
        <v>3</v>
      </c>
      <c r="C69" s="948" t="s">
        <v>738</v>
      </c>
      <c r="D69" s="1304"/>
      <c r="E69" s="1304"/>
      <c r="F69" s="1304"/>
      <c r="G69" s="1304"/>
      <c r="H69" s="1304"/>
      <c r="I69" s="1304"/>
      <c r="J69" s="1305"/>
      <c r="K69" s="722">
        <v>0</v>
      </c>
      <c r="L69" s="929">
        <f>'Cost Share'!K69</f>
        <v>0</v>
      </c>
    </row>
    <row r="70" spans="1:12" x14ac:dyDescent="0.25">
      <c r="A70" s="944"/>
      <c r="B70" s="38">
        <v>4</v>
      </c>
      <c r="C70" s="38" t="s">
        <v>21</v>
      </c>
      <c r="D70" s="1304"/>
      <c r="E70" s="1304"/>
      <c r="F70" s="1304"/>
      <c r="G70" s="1304"/>
      <c r="H70" s="1304"/>
      <c r="I70" s="1304"/>
      <c r="J70" s="1305"/>
      <c r="K70" s="722">
        <v>0</v>
      </c>
      <c r="L70" s="929">
        <f>'Cost Share'!K70</f>
        <v>0</v>
      </c>
    </row>
    <row r="71" spans="1:12" x14ac:dyDescent="0.25">
      <c r="A71" s="32"/>
      <c r="B71" s="38">
        <v>5</v>
      </c>
      <c r="C71" s="38" t="s">
        <v>22</v>
      </c>
      <c r="D71" s="1304"/>
      <c r="E71" s="1304"/>
      <c r="F71" s="1304"/>
      <c r="G71" s="1304"/>
      <c r="H71" s="1304"/>
      <c r="I71" s="1304"/>
      <c r="J71" s="1305"/>
      <c r="K71" s="722">
        <v>0</v>
      </c>
      <c r="L71" s="929">
        <f>'Cost Share'!K71</f>
        <v>0</v>
      </c>
    </row>
    <row r="72" spans="1:12" ht="15.75" customHeight="1" x14ac:dyDescent="0.25">
      <c r="A72" s="944"/>
      <c r="B72" s="38">
        <v>6</v>
      </c>
      <c r="C72" s="38" t="s">
        <v>328</v>
      </c>
      <c r="D72" s="1304"/>
      <c r="E72" s="1304"/>
      <c r="F72" s="1304"/>
      <c r="G72" s="1304"/>
      <c r="H72" s="1304"/>
      <c r="I72" s="1304"/>
      <c r="J72" s="1305"/>
      <c r="K72" s="722">
        <v>0</v>
      </c>
      <c r="L72" s="929">
        <f>'Cost Share'!K72</f>
        <v>0</v>
      </c>
    </row>
    <row r="73" spans="1:12" ht="30.75" x14ac:dyDescent="0.25">
      <c r="A73" s="932"/>
      <c r="B73" s="38">
        <v>7</v>
      </c>
      <c r="C73" s="83" t="s">
        <v>23</v>
      </c>
      <c r="D73" s="1304"/>
      <c r="E73" s="1304"/>
      <c r="F73" s="1304"/>
      <c r="G73" s="1304"/>
      <c r="H73" s="1304"/>
      <c r="I73" s="1304"/>
      <c r="J73" s="1305"/>
      <c r="K73" s="722">
        <v>0</v>
      </c>
      <c r="L73" s="929">
        <f>'Cost Share'!K73</f>
        <v>0</v>
      </c>
    </row>
    <row r="74" spans="1:12" ht="30.75" x14ac:dyDescent="0.25">
      <c r="A74" s="932"/>
      <c r="B74" s="38">
        <v>8</v>
      </c>
      <c r="C74" s="83" t="s">
        <v>24</v>
      </c>
      <c r="D74" s="1304"/>
      <c r="E74" s="1304"/>
      <c r="F74" s="1304"/>
      <c r="G74" s="1304"/>
      <c r="H74" s="1304"/>
      <c r="I74" s="1304"/>
      <c r="J74" s="1305"/>
      <c r="K74" s="722">
        <v>0</v>
      </c>
      <c r="L74" s="929">
        <f>'Cost Share'!K74</f>
        <v>0</v>
      </c>
    </row>
    <row r="75" spans="1:12" x14ac:dyDescent="0.25">
      <c r="A75" s="34" t="s">
        <v>33</v>
      </c>
      <c r="B75" s="38">
        <v>9</v>
      </c>
      <c r="C75" s="38" t="s">
        <v>19</v>
      </c>
      <c r="D75" s="1304"/>
      <c r="E75" s="1304"/>
      <c r="F75" s="1304"/>
      <c r="G75" s="1304"/>
      <c r="H75" s="1304"/>
      <c r="I75" s="1304"/>
      <c r="J75" s="1305"/>
      <c r="K75" s="722">
        <v>0</v>
      </c>
      <c r="L75" s="929">
        <f>'Cost Share'!K75</f>
        <v>0</v>
      </c>
    </row>
    <row r="76" spans="1:12" x14ac:dyDescent="0.25">
      <c r="A76" s="32"/>
      <c r="B76" s="113" t="s">
        <v>41</v>
      </c>
      <c r="C76" s="75"/>
      <c r="D76" s="75"/>
      <c r="E76" s="75"/>
      <c r="F76" s="75"/>
      <c r="G76" s="75"/>
      <c r="H76" s="82"/>
      <c r="I76" s="82"/>
      <c r="J76" s="82"/>
      <c r="K76" s="351">
        <f>SUM(K67:K75)</f>
        <v>0</v>
      </c>
      <c r="L76" s="107">
        <f>SUM(L67:L75)</f>
        <v>0</v>
      </c>
    </row>
    <row r="77" spans="1:12" ht="7.5" customHeight="1" x14ac:dyDescent="0.25">
      <c r="A77" s="42"/>
      <c r="B77" s="38"/>
      <c r="C77" s="38"/>
      <c r="D77" s="38"/>
      <c r="E77" s="38"/>
      <c r="F77" s="38"/>
      <c r="G77" s="38"/>
      <c r="H77" s="11"/>
      <c r="I77" s="11"/>
      <c r="J77" s="11"/>
      <c r="K77" s="364"/>
      <c r="L77" s="359"/>
    </row>
    <row r="78" spans="1:12" x14ac:dyDescent="0.25">
      <c r="A78" s="42" t="s">
        <v>33</v>
      </c>
      <c r="B78" s="113" t="s">
        <v>40</v>
      </c>
      <c r="C78" s="75"/>
      <c r="D78" s="75"/>
      <c r="E78" s="75"/>
      <c r="F78" s="75"/>
      <c r="G78" s="75"/>
      <c r="H78" s="82"/>
      <c r="I78" s="82"/>
      <c r="J78" s="82"/>
      <c r="K78" s="351">
        <f>+K52+K55+K59+K65+K76</f>
        <v>0</v>
      </c>
      <c r="L78" s="107">
        <f>+L52+L55+L59+L65+L76</f>
        <v>0</v>
      </c>
    </row>
    <row r="79" spans="1:12" ht="4.5" customHeight="1" thickBot="1" x14ac:dyDescent="0.3">
      <c r="A79" s="42"/>
      <c r="B79" s="36"/>
      <c r="C79" s="36"/>
      <c r="D79" s="36"/>
      <c r="E79" s="36"/>
      <c r="F79" s="36"/>
      <c r="G79" s="36"/>
      <c r="H79" s="13"/>
      <c r="I79" s="10"/>
      <c r="J79" s="10"/>
      <c r="K79" s="353"/>
      <c r="L79" s="346"/>
    </row>
    <row r="80" spans="1:12" ht="16.5" thickBot="1" x14ac:dyDescent="0.3">
      <c r="A80" s="949"/>
      <c r="B80" s="114" t="s">
        <v>25</v>
      </c>
      <c r="C80" s="84"/>
      <c r="D80" s="85"/>
      <c r="E80" s="86" t="s">
        <v>26</v>
      </c>
      <c r="F80" s="465">
        <v>0.33</v>
      </c>
      <c r="G80" s="22"/>
      <c r="H80" s="84" t="s">
        <v>39</v>
      </c>
      <c r="I80" s="22">
        <f>+K78-K74-K55-K65</f>
        <v>0</v>
      </c>
      <c r="J80" s="87"/>
      <c r="K80" s="366">
        <f>F80*I80</f>
        <v>0</v>
      </c>
      <c r="L80" s="348">
        <v>0</v>
      </c>
    </row>
    <row r="81" spans="1:12" ht="7.15" customHeight="1" x14ac:dyDescent="0.25">
      <c r="A81" s="42"/>
      <c r="B81" s="88"/>
      <c r="C81" s="88"/>
      <c r="D81" s="88"/>
      <c r="E81" s="88"/>
      <c r="F81" s="88"/>
      <c r="G81" s="88"/>
      <c r="H81" s="93"/>
      <c r="I81" s="23"/>
      <c r="J81" s="23"/>
      <c r="K81" s="367"/>
      <c r="L81" s="361"/>
    </row>
    <row r="82" spans="1:12" x14ac:dyDescent="0.25">
      <c r="A82" s="44"/>
      <c r="B82" s="113" t="s">
        <v>42</v>
      </c>
      <c r="C82" s="75"/>
      <c r="D82" s="75"/>
      <c r="E82" s="75"/>
      <c r="F82" s="75"/>
      <c r="G82" s="75"/>
      <c r="H82" s="82"/>
      <c r="I82" s="82"/>
      <c r="J82" s="82"/>
      <c r="K82" s="36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52</v>
      </c>
      <c r="K84" s="1326">
        <f>+K82+L82</f>
        <v>0</v>
      </c>
      <c r="L84" s="1327"/>
    </row>
    <row r="85" spans="1:12" ht="17.100000000000001" customHeight="1" x14ac:dyDescent="0.25">
      <c r="A85" s="94" t="s">
        <v>27</v>
      </c>
      <c r="B85" s="1322" t="s">
        <v>33</v>
      </c>
      <c r="C85" s="1322"/>
      <c r="D85" s="1322"/>
      <c r="E85" s="1322"/>
      <c r="F85" s="1322"/>
      <c r="G85" s="1322"/>
      <c r="H85" s="1322"/>
      <c r="I85" s="1322"/>
      <c r="J85" s="1322"/>
      <c r="K85" s="1322"/>
      <c r="L85" s="1323"/>
    </row>
    <row r="86" spans="1:12" ht="16.5" customHeight="1" x14ac:dyDescent="0.25">
      <c r="A86" s="92"/>
      <c r="B86" s="1324"/>
      <c r="C86" s="1324"/>
      <c r="D86" s="1324"/>
      <c r="E86" s="1324"/>
      <c r="F86" s="1324"/>
      <c r="G86" s="1324"/>
      <c r="H86" s="1324"/>
      <c r="I86" s="1324"/>
      <c r="J86" s="1324"/>
      <c r="K86" s="1324"/>
      <c r="L86" s="1325"/>
    </row>
    <row r="87" spans="1:12" x14ac:dyDescent="0.25">
      <c r="A87" s="95"/>
      <c r="B87" s="7"/>
      <c r="C87" s="7"/>
      <c r="D87" s="7"/>
      <c r="E87" s="7"/>
      <c r="F87" s="7"/>
      <c r="G87" s="7"/>
      <c r="H87" s="7"/>
      <c r="I87" s="7"/>
      <c r="J87" s="7"/>
      <c r="K87" s="7"/>
      <c r="L87" s="7"/>
    </row>
    <row r="88" spans="1:12" s="951" customFormat="1" ht="36.6" customHeight="1" x14ac:dyDescent="0.3">
      <c r="A88" s="1328" t="s">
        <v>739</v>
      </c>
      <c r="B88" s="1328"/>
      <c r="C88" s="1328"/>
      <c r="D88" s="1328"/>
      <c r="E88" s="1328"/>
      <c r="F88" s="1328"/>
      <c r="G88" s="1328"/>
      <c r="H88" s="1328"/>
      <c r="I88" s="1328"/>
      <c r="J88" s="1328"/>
      <c r="K88" s="1328"/>
      <c r="L88" s="1328"/>
    </row>
    <row r="89" spans="1:12" s="933" customFormat="1" ht="17.649999999999999" customHeight="1" x14ac:dyDescent="0.25">
      <c r="A89" s="937"/>
      <c r="D89" s="935"/>
      <c r="E89" s="935"/>
      <c r="F89" s="952"/>
      <c r="G89" s="952"/>
      <c r="H89" s="952"/>
      <c r="I89" s="952"/>
      <c r="J89" s="934"/>
      <c r="K89" s="934"/>
    </row>
    <row r="90" spans="1:12" s="933" customFormat="1" ht="18.75" x14ac:dyDescent="0.3">
      <c r="A90" s="954" t="s">
        <v>741</v>
      </c>
      <c r="C90" s="936"/>
      <c r="D90" s="935"/>
      <c r="E90" s="935"/>
      <c r="F90" s="952"/>
      <c r="G90" s="952"/>
      <c r="H90" s="952"/>
      <c r="I90" s="952"/>
      <c r="J90" s="934"/>
      <c r="K90" s="934"/>
    </row>
    <row r="91" spans="1:12" x14ac:dyDescent="0.25">
      <c r="A91" s="95"/>
      <c r="B91" s="7"/>
      <c r="C91" s="3"/>
      <c r="D91" s="2"/>
      <c r="E91" s="2"/>
      <c r="F91" s="118"/>
      <c r="G91" s="118"/>
      <c r="H91" s="118"/>
      <c r="I91" s="118"/>
      <c r="J91" s="1"/>
      <c r="K91" s="1"/>
      <c r="L91" s="7"/>
    </row>
    <row r="92" spans="1:12" x14ac:dyDescent="0.25">
      <c r="A92" s="95"/>
      <c r="B92" s="3"/>
      <c r="C92" s="3"/>
      <c r="D92" s="2"/>
      <c r="E92" s="2"/>
      <c r="F92" s="118"/>
      <c r="G92" s="118"/>
      <c r="H92" s="118"/>
      <c r="I92" s="118"/>
      <c r="J92" s="1"/>
      <c r="K92" s="1"/>
      <c r="L92" s="1"/>
    </row>
    <row r="93" spans="1:12" x14ac:dyDescent="0.25">
      <c r="A93" s="95"/>
      <c r="B93" s="3"/>
      <c r="C93" s="3"/>
      <c r="D93" s="2"/>
      <c r="E93" s="2"/>
      <c r="F93" s="118"/>
      <c r="G93" s="118"/>
      <c r="H93" s="118"/>
      <c r="I93" s="118"/>
      <c r="J93" s="1"/>
      <c r="K93" s="1"/>
      <c r="L93" s="1"/>
    </row>
    <row r="94" spans="1:12" x14ac:dyDescent="0.25">
      <c r="A94" s="95"/>
      <c r="B94" s="3"/>
      <c r="C94" s="3"/>
      <c r="D94" s="2"/>
      <c r="E94" s="2"/>
      <c r="F94" s="118"/>
      <c r="G94" s="118"/>
      <c r="H94" s="118"/>
      <c r="I94" s="118"/>
      <c r="J94" s="1"/>
      <c r="K94" s="1"/>
      <c r="L94" s="1"/>
    </row>
    <row r="95" spans="1:12" x14ac:dyDescent="0.25">
      <c r="A95" s="95"/>
      <c r="B95" s="3"/>
      <c r="C95" s="3"/>
      <c r="D95" s="2"/>
      <c r="E95" s="2"/>
      <c r="F95" s="118"/>
      <c r="G95" s="118"/>
      <c r="H95" s="118"/>
      <c r="I95" s="118"/>
      <c r="J95" s="1"/>
      <c r="K95" s="1"/>
      <c r="L95" s="1"/>
    </row>
    <row r="96" spans="1:12" x14ac:dyDescent="0.25">
      <c r="A96" s="95"/>
      <c r="B96" s="3"/>
      <c r="C96" s="3"/>
      <c r="D96" s="2"/>
      <c r="E96" s="2"/>
      <c r="F96" s="118"/>
      <c r="G96" s="118"/>
      <c r="H96" s="118"/>
      <c r="I96" s="118"/>
      <c r="J96" s="1"/>
      <c r="K96" s="1"/>
      <c r="L96" s="1"/>
    </row>
    <row r="97" spans="1:12" x14ac:dyDescent="0.25">
      <c r="A97" s="95"/>
      <c r="B97" s="3"/>
      <c r="C97" s="3"/>
      <c r="D97" s="2"/>
      <c r="E97" s="2"/>
      <c r="F97" s="2"/>
      <c r="G97" s="2"/>
      <c r="H97" s="1"/>
      <c r="I97" s="1"/>
      <c r="J97" s="1"/>
      <c r="K97" s="1"/>
      <c r="L97" s="1"/>
    </row>
    <row r="98" spans="1:12" x14ac:dyDescent="0.25">
      <c r="A98" s="95"/>
      <c r="B98" s="3"/>
      <c r="C98" s="3"/>
      <c r="D98" s="2"/>
      <c r="E98" s="2"/>
      <c r="F98" s="2"/>
      <c r="G98" s="2"/>
      <c r="H98" s="1"/>
      <c r="I98" s="1"/>
      <c r="J98" s="1"/>
      <c r="K98" s="2"/>
      <c r="L98" s="2"/>
    </row>
    <row r="99" spans="1:12" x14ac:dyDescent="0.25">
      <c r="A99" s="95"/>
      <c r="B99" s="3"/>
      <c r="C99" s="3"/>
      <c r="D99" s="2"/>
      <c r="E99" s="2"/>
      <c r="F99" s="2"/>
      <c r="G99" s="2"/>
      <c r="H99" s="1"/>
      <c r="I99" s="1"/>
      <c r="J99" s="1"/>
      <c r="K99" s="1"/>
      <c r="L99" s="1"/>
    </row>
    <row r="100" spans="1:12" x14ac:dyDescent="0.25">
      <c r="A100" s="95"/>
      <c r="B100" s="3"/>
      <c r="C100" s="3"/>
      <c r="D100" s="2"/>
      <c r="E100" s="2"/>
      <c r="F100" s="2"/>
      <c r="G100" s="2"/>
      <c r="H100" s="1"/>
      <c r="I100" s="1"/>
      <c r="J100" s="1"/>
      <c r="K100" s="2"/>
      <c r="L100" s="2"/>
    </row>
    <row r="101" spans="1:12" x14ac:dyDescent="0.25">
      <c r="A101" s="95"/>
      <c r="B101" s="3"/>
      <c r="C101" s="3"/>
      <c r="D101" s="2"/>
      <c r="E101" s="2"/>
      <c r="F101" s="1"/>
      <c r="G101" s="1"/>
      <c r="H101" s="1"/>
      <c r="I101" s="1"/>
      <c r="J101" s="1"/>
      <c r="K101" s="1"/>
      <c r="L101" s="1"/>
    </row>
    <row r="102" spans="1:12" x14ac:dyDescent="0.25">
      <c r="A102" s="96"/>
      <c r="B102" s="3"/>
      <c r="C102" s="3"/>
      <c r="D102" s="2"/>
      <c r="E102" s="2"/>
      <c r="F102" s="2"/>
      <c r="G102" s="2"/>
      <c r="H102" s="1"/>
      <c r="I102" s="1"/>
      <c r="J102" s="1"/>
      <c r="K102" s="2"/>
      <c r="L102" s="2"/>
    </row>
    <row r="103" spans="1:12" x14ac:dyDescent="0.25">
      <c r="A103" s="96"/>
      <c r="B103" s="3"/>
      <c r="C103" s="3"/>
      <c r="D103" s="2"/>
      <c r="E103" s="2"/>
      <c r="F103" s="2"/>
      <c r="G103" s="2"/>
      <c r="H103" s="1"/>
      <c r="I103" s="1"/>
      <c r="J103" s="1"/>
      <c r="K103" s="1"/>
      <c r="L103" s="1"/>
    </row>
    <row r="104" spans="1:12" x14ac:dyDescent="0.25">
      <c r="A104" s="96"/>
      <c r="B104" s="3"/>
      <c r="C104" s="3"/>
      <c r="D104" s="2"/>
      <c r="E104" s="2"/>
      <c r="F104" s="2"/>
      <c r="G104" s="2"/>
      <c r="H104" s="2"/>
      <c r="I104" s="2"/>
      <c r="J104" s="2"/>
      <c r="K104" s="2"/>
      <c r="L104" s="2"/>
    </row>
    <row r="105" spans="1:12" x14ac:dyDescent="0.25">
      <c r="A105" s="96"/>
      <c r="B105" s="3"/>
      <c r="C105" s="3"/>
      <c r="D105" s="2"/>
      <c r="E105" s="2"/>
      <c r="F105" s="2"/>
      <c r="G105" s="2"/>
      <c r="H105" s="2"/>
      <c r="I105" s="2"/>
      <c r="J105" s="2"/>
      <c r="K105" s="2"/>
      <c r="L105" s="2"/>
    </row>
    <row r="106" spans="1:12" x14ac:dyDescent="0.25">
      <c r="A106" s="96"/>
      <c r="B106" s="3"/>
      <c r="C106" s="3"/>
      <c r="D106" s="2"/>
      <c r="E106" s="2"/>
      <c r="F106" s="2"/>
      <c r="G106" s="2"/>
      <c r="H106" s="2"/>
      <c r="I106" s="2"/>
      <c r="J106" s="2"/>
      <c r="K106" s="2"/>
      <c r="L106" s="2"/>
    </row>
    <row r="107" spans="1:12" x14ac:dyDescent="0.25">
      <c r="A107" s="96"/>
      <c r="B107" s="3"/>
      <c r="C107" s="3"/>
      <c r="D107" s="2"/>
      <c r="E107" s="2"/>
      <c r="F107" s="2"/>
      <c r="G107" s="2"/>
      <c r="H107" s="2"/>
      <c r="I107" s="2"/>
      <c r="J107" s="2"/>
      <c r="K107" s="2"/>
      <c r="L107" s="2"/>
    </row>
    <row r="108" spans="1:12" x14ac:dyDescent="0.25">
      <c r="A108" s="96"/>
      <c r="B108" s="3"/>
      <c r="C108" s="3"/>
      <c r="D108" s="2"/>
      <c r="E108" s="2"/>
      <c r="F108" s="2"/>
      <c r="G108" s="2"/>
      <c r="H108" s="2"/>
      <c r="I108" s="2"/>
      <c r="J108" s="2"/>
      <c r="K108" s="2"/>
      <c r="L108" s="2"/>
    </row>
    <row r="109" spans="1:12" x14ac:dyDescent="0.25">
      <c r="A109" s="96"/>
      <c r="B109" s="3"/>
      <c r="C109" s="3"/>
      <c r="D109" s="2"/>
      <c r="E109" s="2"/>
      <c r="F109" s="2"/>
      <c r="G109" s="2"/>
      <c r="H109" s="2"/>
      <c r="I109" s="2"/>
      <c r="J109" s="2"/>
      <c r="K109" s="2"/>
      <c r="L109" s="2"/>
    </row>
    <row r="110" spans="1:12" x14ac:dyDescent="0.25">
      <c r="A110" s="96"/>
      <c r="B110" s="3"/>
      <c r="C110" s="3"/>
      <c r="D110" s="2"/>
      <c r="E110" s="2"/>
      <c r="F110" s="2"/>
      <c r="G110" s="2"/>
      <c r="H110" s="2"/>
      <c r="I110" s="2"/>
      <c r="J110" s="2"/>
      <c r="K110" s="2"/>
      <c r="L110" s="2"/>
    </row>
    <row r="111" spans="1:12" x14ac:dyDescent="0.25">
      <c r="A111" s="96"/>
      <c r="B111" s="3"/>
      <c r="C111" s="3"/>
      <c r="D111" s="2"/>
      <c r="E111" s="2"/>
      <c r="F111" s="2"/>
      <c r="G111" s="2"/>
      <c r="H111" s="2"/>
      <c r="I111" s="2"/>
      <c r="J111" s="2"/>
      <c r="K111" s="2"/>
      <c r="L111" s="2"/>
    </row>
    <row r="112" spans="1:12" x14ac:dyDescent="0.25">
      <c r="A112" s="96"/>
      <c r="B112" s="3"/>
      <c r="C112" s="3"/>
      <c r="D112" s="2"/>
      <c r="E112" s="2"/>
      <c r="F112" s="2"/>
      <c r="G112" s="2"/>
      <c r="H112" s="2"/>
      <c r="I112" s="2"/>
      <c r="J112" s="2"/>
      <c r="K112" s="2"/>
      <c r="L112" s="2"/>
    </row>
    <row r="113" spans="1:12" x14ac:dyDescent="0.25">
      <c r="A113" s="96"/>
      <c r="B113" s="3"/>
      <c r="C113" s="3"/>
      <c r="D113" s="2"/>
      <c r="E113" s="2"/>
      <c r="F113" s="2"/>
      <c r="G113" s="2"/>
      <c r="H113" s="2"/>
      <c r="I113" s="2"/>
      <c r="J113" s="2"/>
      <c r="K113" s="2"/>
      <c r="L113" s="2"/>
    </row>
    <row r="114" spans="1:12" x14ac:dyDescent="0.25">
      <c r="A114" s="96"/>
      <c r="B114" s="3"/>
      <c r="C114" s="3"/>
      <c r="D114" s="2"/>
      <c r="E114" s="2"/>
      <c r="F114" s="2"/>
      <c r="G114" s="2"/>
      <c r="H114" s="2"/>
      <c r="I114" s="2"/>
      <c r="J114" s="2"/>
      <c r="K114" s="2"/>
      <c r="L114" s="2"/>
    </row>
    <row r="115" spans="1:12" x14ac:dyDescent="0.25">
      <c r="A115" s="96"/>
      <c r="B115" s="3"/>
      <c r="C115" s="3"/>
      <c r="D115" s="2"/>
      <c r="E115" s="2"/>
      <c r="F115" s="2"/>
      <c r="G115" s="2"/>
      <c r="H115" s="2"/>
      <c r="I115" s="2"/>
      <c r="J115" s="2"/>
      <c r="K115" s="2"/>
      <c r="L115" s="2"/>
    </row>
    <row r="116" spans="1:12" x14ac:dyDescent="0.25">
      <c r="A116" s="96"/>
      <c r="B116" s="3"/>
      <c r="C116" s="3"/>
      <c r="D116" s="2"/>
      <c r="E116" s="2"/>
      <c r="F116" s="2"/>
      <c r="G116" s="2"/>
      <c r="H116" s="2"/>
      <c r="I116" s="2"/>
      <c r="J116" s="2"/>
      <c r="K116" s="2"/>
      <c r="L116" s="2"/>
    </row>
    <row r="117" spans="1:12" x14ac:dyDescent="0.25">
      <c r="A117" s="96"/>
      <c r="B117" s="3"/>
      <c r="C117" s="3"/>
      <c r="D117" s="2"/>
      <c r="E117" s="2"/>
      <c r="F117" s="2"/>
      <c r="G117" s="2"/>
      <c r="H117" s="2"/>
      <c r="I117" s="2"/>
      <c r="J117" s="2"/>
      <c r="K117" s="2"/>
      <c r="L117" s="2"/>
    </row>
    <row r="118" spans="1:12" x14ac:dyDescent="0.25">
      <c r="A118" s="96"/>
      <c r="B118" s="3"/>
      <c r="C118" s="3"/>
      <c r="D118" s="2"/>
      <c r="E118" s="2"/>
      <c r="F118" s="2"/>
      <c r="G118" s="2"/>
      <c r="H118" s="2"/>
      <c r="I118" s="2"/>
      <c r="J118" s="2"/>
      <c r="K118" s="2"/>
      <c r="L118" s="2"/>
    </row>
    <row r="119" spans="1:12" x14ac:dyDescent="0.25">
      <c r="A119" s="96"/>
      <c r="B119" s="3"/>
      <c r="C119" s="3"/>
      <c r="D119" s="2"/>
      <c r="E119" s="2"/>
      <c r="F119" s="2"/>
      <c r="G119" s="2"/>
      <c r="H119" s="2"/>
      <c r="I119" s="2"/>
      <c r="J119" s="2"/>
      <c r="K119" s="2"/>
      <c r="L119" s="2"/>
    </row>
    <row r="120" spans="1:12" x14ac:dyDescent="0.25">
      <c r="A120" s="97"/>
      <c r="B120" s="4"/>
      <c r="C120" s="4"/>
      <c r="D120" s="5"/>
      <c r="E120" s="5"/>
      <c r="F120" s="5"/>
      <c r="G120" s="5"/>
      <c r="H120" s="5"/>
      <c r="I120" s="5"/>
      <c r="J120" s="5"/>
      <c r="K120" s="5"/>
      <c r="L120" s="5"/>
    </row>
  </sheetData>
  <sheetProtection algorithmName="SHA-512" hashValue="dsAOyQIBm656EmpEN8OBdVDUb6rOqcXOPuYbsT408cxJrpTyZCbxtaw80rxhEaT3cZx4zU0TNxF3QeD9skAb/w==" saltValue="F/HImw/Y5NDVsE51wfIkEQ==" spinCount="100000" sheet="1" objects="1" scenarios="1"/>
  <mergeCells count="57">
    <mergeCell ref="B22:C23"/>
    <mergeCell ref="D29:E31"/>
    <mergeCell ref="D25:E25"/>
    <mergeCell ref="D62:J62"/>
    <mergeCell ref="D32:E32"/>
    <mergeCell ref="D28:E28"/>
    <mergeCell ref="D21:E22"/>
    <mergeCell ref="B85:L86"/>
    <mergeCell ref="K84:L84"/>
    <mergeCell ref="D75:J75"/>
    <mergeCell ref="D74:J74"/>
    <mergeCell ref="A88:L88"/>
    <mergeCell ref="A1:B1"/>
    <mergeCell ref="D1:F1"/>
    <mergeCell ref="G1:I1"/>
    <mergeCell ref="D63:J63"/>
    <mergeCell ref="D64:J64"/>
    <mergeCell ref="D57:J57"/>
    <mergeCell ref="D54:J54"/>
    <mergeCell ref="D44:E44"/>
    <mergeCell ref="D6:E6"/>
    <mergeCell ref="B15:C16"/>
    <mergeCell ref="D33:E33"/>
    <mergeCell ref="D43:E43"/>
    <mergeCell ref="D58:J58"/>
    <mergeCell ref="D60:J60"/>
    <mergeCell ref="D61:J61"/>
    <mergeCell ref="D24:E24"/>
    <mergeCell ref="D14:E15"/>
    <mergeCell ref="D17:E17"/>
    <mergeCell ref="D18:E18"/>
    <mergeCell ref="D19:E19"/>
    <mergeCell ref="D73:J73"/>
    <mergeCell ref="D45:E45"/>
    <mergeCell ref="D68:J68"/>
    <mergeCell ref="D69:J69"/>
    <mergeCell ref="D72:J72"/>
    <mergeCell ref="D67:J67"/>
    <mergeCell ref="D66:J66"/>
    <mergeCell ref="D70:J70"/>
    <mergeCell ref="D71:J71"/>
    <mergeCell ref="K1:L1"/>
    <mergeCell ref="B2:G2"/>
    <mergeCell ref="J2:L2"/>
    <mergeCell ref="A4:A5"/>
    <mergeCell ref="D42:E42"/>
    <mergeCell ref="D3:E3"/>
    <mergeCell ref="D11:E11"/>
    <mergeCell ref="D39:E40"/>
    <mergeCell ref="D36:E36"/>
    <mergeCell ref="D4:E4"/>
    <mergeCell ref="D7:E7"/>
    <mergeCell ref="D8:E8"/>
    <mergeCell ref="D26:E26"/>
    <mergeCell ref="D27:E27"/>
    <mergeCell ref="D10:E10"/>
    <mergeCell ref="D9:E9"/>
  </mergeCells>
  <phoneticPr fontId="19" type="noConversion"/>
  <printOptions horizontalCentered="1"/>
  <pageMargins left="0" right="0" top="0.27" bottom="0" header="0" footer="0"/>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0"/>
  <sheetViews>
    <sheetView topLeftCell="A16" zoomScale="80" zoomScaleNormal="80" workbookViewId="0">
      <selection activeCell="J33" sqref="J33"/>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3" width="8.7109375" style="123"/>
    <col min="14" max="14" width="14.5703125" style="123" customWidth="1"/>
    <col min="15" max="16384" width="8.7109375" style="123"/>
  </cols>
  <sheetData>
    <row r="1" spans="1:14" s="6" customFormat="1" ht="52.15" customHeight="1" x14ac:dyDescent="0.25">
      <c r="A1" s="1308" t="s">
        <v>496</v>
      </c>
      <c r="B1" s="1309"/>
      <c r="C1" s="119" t="s">
        <v>57</v>
      </c>
      <c r="D1" s="1310" t="s">
        <v>53</v>
      </c>
      <c r="E1" s="1310"/>
      <c r="F1" s="1310"/>
      <c r="G1" s="1337">
        <f>'Bdgt Yr 1'!G1:I1</f>
        <v>0</v>
      </c>
      <c r="H1" s="1337"/>
      <c r="I1" s="1338"/>
      <c r="J1" s="120" t="s">
        <v>56</v>
      </c>
      <c r="K1" s="1339">
        <f>'Bdgt Yr 1'!K1:L1</f>
        <v>0</v>
      </c>
      <c r="L1" s="1340"/>
    </row>
    <row r="2" spans="1:14" ht="46.9" customHeight="1" x14ac:dyDescent="0.25">
      <c r="A2" s="344" t="s">
        <v>0</v>
      </c>
      <c r="B2" s="1341">
        <f>'Bdgt Yr 1'!B2:G2</f>
        <v>0</v>
      </c>
      <c r="C2" s="1337"/>
      <c r="D2" s="1337"/>
      <c r="E2" s="1337"/>
      <c r="F2" s="1337"/>
      <c r="G2" s="1338"/>
      <c r="H2" s="121" t="s">
        <v>28</v>
      </c>
      <c r="I2" s="417">
        <f>'Bdgt Yr 1'!I2+1</f>
        <v>2020</v>
      </c>
      <c r="J2" s="1291" t="str">
        <f>'Bdgt Yr 1'!J2:L2</f>
        <v>This Template is password protected.  If changes are needed please call Ext. 3180</v>
      </c>
      <c r="K2" s="1292"/>
      <c r="L2" s="1293"/>
    </row>
    <row r="3" spans="1:14" ht="41.45" customHeight="1" x14ac:dyDescent="0.25">
      <c r="A3" s="953" t="s">
        <v>90</v>
      </c>
      <c r="B3" s="46"/>
      <c r="C3" s="46"/>
      <c r="D3" s="1296" t="s">
        <v>29</v>
      </c>
      <c r="E3" s="1296"/>
      <c r="F3" s="462" t="s">
        <v>1</v>
      </c>
      <c r="G3" s="463" t="s">
        <v>30</v>
      </c>
      <c r="H3" s="141" t="s">
        <v>3</v>
      </c>
      <c r="I3" s="55" t="s">
        <v>31</v>
      </c>
      <c r="J3" s="55" t="s">
        <v>32</v>
      </c>
      <c r="K3" s="362" t="s">
        <v>59</v>
      </c>
      <c r="L3" s="345" t="s">
        <v>6</v>
      </c>
    </row>
    <row r="4" spans="1:14" s="6" customFormat="1" ht="9" customHeight="1" x14ac:dyDescent="0.2">
      <c r="A4" s="1294"/>
      <c r="B4" s="68"/>
      <c r="C4" s="68"/>
      <c r="D4" s="1302" t="s">
        <v>33</v>
      </c>
      <c r="E4" s="1302"/>
      <c r="F4" s="71"/>
      <c r="G4" s="71" t="s">
        <v>33</v>
      </c>
      <c r="H4" s="73"/>
      <c r="I4" s="73" t="s">
        <v>33</v>
      </c>
      <c r="J4" s="73" t="s">
        <v>33</v>
      </c>
      <c r="K4" s="363"/>
      <c r="L4" s="369"/>
    </row>
    <row r="5" spans="1:14" x14ac:dyDescent="0.25">
      <c r="A5" s="1294"/>
      <c r="B5" s="69" t="s">
        <v>47</v>
      </c>
      <c r="C5" s="38"/>
      <c r="D5" s="60"/>
      <c r="E5" s="61"/>
      <c r="F5" s="50"/>
      <c r="G5" s="50"/>
      <c r="H5" s="53"/>
      <c r="I5" s="53"/>
      <c r="J5" s="53"/>
      <c r="K5" s="349"/>
      <c r="L5" s="331"/>
      <c r="M5" s="6"/>
      <c r="N5" s="6"/>
    </row>
    <row r="6" spans="1:14" x14ac:dyDescent="0.25">
      <c r="A6" s="938"/>
      <c r="B6" s="38">
        <v>1</v>
      </c>
      <c r="C6" s="724" t="str">
        <f>'Bdgt Yr 1'!C6</f>
        <v xml:space="preserve"> </v>
      </c>
      <c r="D6" s="1297">
        <v>0</v>
      </c>
      <c r="E6" s="1297"/>
      <c r="F6" s="1083">
        <f t="shared" ref="F6:F11" si="0">D6*9</f>
        <v>0</v>
      </c>
      <c r="G6" s="132">
        <v>0</v>
      </c>
      <c r="H6" s="371">
        <f>'Bdgt Yr 1'!H6*1.03</f>
        <v>0</v>
      </c>
      <c r="I6" s="685">
        <f t="shared" ref="I6:I11" si="1">H6*D6+H6/9*G6</f>
        <v>0</v>
      </c>
      <c r="J6" s="685">
        <f>IF(I6=0, -6104*D6) + (H6*D6*0.219)+(6104*D6)+(H6/9*G6*0.219)</f>
        <v>0</v>
      </c>
      <c r="K6" s="686">
        <f t="shared" ref="K6:K11" si="2">+I6+J6</f>
        <v>0</v>
      </c>
      <c r="L6" s="346">
        <f>'Cost Share'!K91</f>
        <v>0</v>
      </c>
      <c r="M6" s="6"/>
      <c r="N6" s="6"/>
    </row>
    <row r="7" spans="1:14" x14ac:dyDescent="0.25">
      <c r="A7" s="938"/>
      <c r="B7" s="38">
        <v>2</v>
      </c>
      <c r="C7" s="724" t="str">
        <f>'Bdgt Yr 1'!C7</f>
        <v xml:space="preserve"> </v>
      </c>
      <c r="D7" s="1297">
        <v>0</v>
      </c>
      <c r="E7" s="1297"/>
      <c r="F7" s="1083">
        <f t="shared" si="0"/>
        <v>0</v>
      </c>
      <c r="G7" s="132">
        <v>0</v>
      </c>
      <c r="H7" s="371">
        <f>'Bdgt Yr 1'!H7*1.03</f>
        <v>0</v>
      </c>
      <c r="I7" s="685">
        <f t="shared" si="1"/>
        <v>0</v>
      </c>
      <c r="J7" s="685">
        <f t="shared" ref="J7:J12" si="3">IF(I7=0, -6104*D7) + (H7*D7*0.219)+(6104*D7)+(H7/9*G7*0.219)</f>
        <v>0</v>
      </c>
      <c r="K7" s="686">
        <f t="shared" si="2"/>
        <v>0</v>
      </c>
      <c r="L7" s="346">
        <f>'Cost Share'!K92</f>
        <v>0</v>
      </c>
      <c r="M7" s="6"/>
      <c r="N7" s="6"/>
    </row>
    <row r="8" spans="1:14" x14ac:dyDescent="0.25">
      <c r="A8" s="938"/>
      <c r="B8" s="38">
        <v>3</v>
      </c>
      <c r="C8" s="724" t="str">
        <f>'Bdgt Yr 1'!C8</f>
        <v xml:space="preserve"> </v>
      </c>
      <c r="D8" s="1297">
        <v>0</v>
      </c>
      <c r="E8" s="1297"/>
      <c r="F8" s="1083">
        <f t="shared" si="0"/>
        <v>0</v>
      </c>
      <c r="G8" s="132">
        <v>0</v>
      </c>
      <c r="H8" s="371">
        <f>'Bdgt Yr 1'!H8*1.03</f>
        <v>0</v>
      </c>
      <c r="I8" s="685">
        <f t="shared" si="1"/>
        <v>0</v>
      </c>
      <c r="J8" s="685">
        <f t="shared" si="3"/>
        <v>0</v>
      </c>
      <c r="K8" s="686">
        <f t="shared" si="2"/>
        <v>0</v>
      </c>
      <c r="L8" s="346">
        <f>'Cost Share'!K93</f>
        <v>0</v>
      </c>
      <c r="M8" s="6"/>
      <c r="N8" s="6"/>
    </row>
    <row r="9" spans="1:14" x14ac:dyDescent="0.25">
      <c r="A9" s="938"/>
      <c r="B9" s="38">
        <v>4</v>
      </c>
      <c r="C9" s="724" t="str">
        <f>'Bdgt Yr 1'!C9</f>
        <v xml:space="preserve"> </v>
      </c>
      <c r="D9" s="1297">
        <v>0</v>
      </c>
      <c r="E9" s="1297"/>
      <c r="F9" s="1083">
        <f t="shared" si="0"/>
        <v>0</v>
      </c>
      <c r="G9" s="132">
        <v>0</v>
      </c>
      <c r="H9" s="371">
        <f>'Bdgt Yr 1'!H9*1.03</f>
        <v>0</v>
      </c>
      <c r="I9" s="685">
        <f t="shared" si="1"/>
        <v>0</v>
      </c>
      <c r="J9" s="685">
        <f t="shared" si="3"/>
        <v>0</v>
      </c>
      <c r="K9" s="686">
        <f t="shared" si="2"/>
        <v>0</v>
      </c>
      <c r="L9" s="346">
        <f>'Cost Share'!K94</f>
        <v>0</v>
      </c>
      <c r="M9" s="6"/>
      <c r="N9" s="6"/>
    </row>
    <row r="10" spans="1:14" x14ac:dyDescent="0.25">
      <c r="A10" s="938"/>
      <c r="B10" s="38">
        <v>5</v>
      </c>
      <c r="C10" s="724" t="str">
        <f>'Bdgt Yr 1'!C10</f>
        <v xml:space="preserve"> </v>
      </c>
      <c r="D10" s="1297">
        <v>0</v>
      </c>
      <c r="E10" s="1297"/>
      <c r="F10" s="1083">
        <f t="shared" si="0"/>
        <v>0</v>
      </c>
      <c r="G10" s="132">
        <v>0</v>
      </c>
      <c r="H10" s="371">
        <f>'Bdgt Yr 1'!H10*1.03</f>
        <v>0</v>
      </c>
      <c r="I10" s="685">
        <f t="shared" si="1"/>
        <v>0</v>
      </c>
      <c r="J10" s="685">
        <f t="shared" si="3"/>
        <v>0</v>
      </c>
      <c r="K10" s="686">
        <f t="shared" si="2"/>
        <v>0</v>
      </c>
      <c r="L10" s="346">
        <f>'Cost Share'!K95</f>
        <v>0</v>
      </c>
    </row>
    <row r="11" spans="1:14" x14ac:dyDescent="0.25">
      <c r="A11" s="938"/>
      <c r="B11" s="38">
        <v>6</v>
      </c>
      <c r="C11" s="724" t="str">
        <f>'Bdgt Yr 1'!C11</f>
        <v xml:space="preserve"> </v>
      </c>
      <c r="D11" s="1297">
        <v>0</v>
      </c>
      <c r="E11" s="1297"/>
      <c r="F11" s="1083">
        <f t="shared" si="0"/>
        <v>0</v>
      </c>
      <c r="G11" s="132">
        <v>0</v>
      </c>
      <c r="H11" s="371">
        <f>'Bdgt Yr 1'!H11*1.03</f>
        <v>0</v>
      </c>
      <c r="I11" s="685">
        <f t="shared" si="1"/>
        <v>0</v>
      </c>
      <c r="J11" s="685">
        <f t="shared" si="3"/>
        <v>0</v>
      </c>
      <c r="K11" s="686">
        <f t="shared" si="2"/>
        <v>0</v>
      </c>
      <c r="L11" s="346">
        <f>'Cost Share'!K96</f>
        <v>0</v>
      </c>
    </row>
    <row r="12" spans="1:14" ht="8.1" customHeight="1" x14ac:dyDescent="0.25">
      <c r="A12" s="939"/>
      <c r="B12" s="687"/>
      <c r="C12" s="688"/>
      <c r="D12" s="56"/>
      <c r="E12" s="689"/>
      <c r="F12" s="690"/>
      <c r="G12" s="691"/>
      <c r="H12" s="691"/>
      <c r="I12" s="371"/>
      <c r="J12" s="685">
        <f t="shared" si="3"/>
        <v>0</v>
      </c>
      <c r="K12" s="692"/>
      <c r="L12" s="346"/>
    </row>
    <row r="13" spans="1:14" x14ac:dyDescent="0.25">
      <c r="A13" s="940"/>
      <c r="B13" s="128" t="s">
        <v>46</v>
      </c>
      <c r="C13" s="128"/>
      <c r="D13" s="76"/>
      <c r="E13" s="77"/>
      <c r="F13" s="105"/>
      <c r="G13" s="131"/>
      <c r="H13" s="129"/>
      <c r="I13" s="693">
        <f>SUM(I6:I12)</f>
        <v>0</v>
      </c>
      <c r="J13" s="693">
        <f>SUM(J6:J12)</f>
        <v>0</v>
      </c>
      <c r="K13" s="694">
        <f>SUM(K6:K12)</f>
        <v>0</v>
      </c>
      <c r="L13" s="107">
        <f>SUM(L6:L12)</f>
        <v>0</v>
      </c>
    </row>
    <row r="14" spans="1:14" ht="15.6" customHeight="1" x14ac:dyDescent="0.25">
      <c r="A14" s="939"/>
      <c r="B14" s="36"/>
      <c r="C14" s="36"/>
      <c r="D14" s="1303" t="s">
        <v>43</v>
      </c>
      <c r="E14" s="1303"/>
      <c r="F14" s="126"/>
      <c r="G14" s="695"/>
      <c r="H14" s="101"/>
      <c r="I14" s="275" t="s">
        <v>4</v>
      </c>
      <c r="J14" s="52" t="s">
        <v>5</v>
      </c>
      <c r="K14" s="933"/>
      <c r="L14" s="930"/>
    </row>
    <row r="15" spans="1:14" ht="15.6" customHeight="1" x14ac:dyDescent="0.25">
      <c r="A15" s="939"/>
      <c r="B15" s="1315" t="s">
        <v>744</v>
      </c>
      <c r="C15" s="1316"/>
      <c r="D15" s="1303"/>
      <c r="E15" s="1303"/>
      <c r="F15" s="696" t="s">
        <v>1</v>
      </c>
      <c r="G15" s="695"/>
      <c r="H15" s="52" t="s">
        <v>3</v>
      </c>
      <c r="I15" s="275" t="s">
        <v>7</v>
      </c>
      <c r="J15" s="52" t="s">
        <v>8</v>
      </c>
      <c r="K15" s="352" t="s">
        <v>59</v>
      </c>
      <c r="L15" s="358" t="s">
        <v>6</v>
      </c>
    </row>
    <row r="16" spans="1:14" x14ac:dyDescent="0.25">
      <c r="A16" s="939"/>
      <c r="B16" s="1315"/>
      <c r="C16" s="1316"/>
      <c r="D16" s="60"/>
      <c r="E16" s="61"/>
      <c r="F16" s="39"/>
      <c r="G16" s="695"/>
      <c r="H16" s="53"/>
      <c r="I16" s="51"/>
      <c r="J16" s="53"/>
      <c r="K16" s="692"/>
      <c r="L16" s="346"/>
    </row>
    <row r="17" spans="1:12" ht="15.6" customHeight="1" x14ac:dyDescent="0.25">
      <c r="A17" s="938"/>
      <c r="B17" s="38">
        <v>1</v>
      </c>
      <c r="C17" s="1087">
        <f>'Bdgt Yr 1'!C17</f>
        <v>0</v>
      </c>
      <c r="D17" s="1297">
        <v>0</v>
      </c>
      <c r="E17" s="1297"/>
      <c r="F17" s="1083">
        <f>D17*12</f>
        <v>0</v>
      </c>
      <c r="G17" s="695"/>
      <c r="H17" s="371">
        <f>'Bdgt Yr 1'!H17*1.03</f>
        <v>0</v>
      </c>
      <c r="I17" s="685">
        <f>H17*D17</f>
        <v>0</v>
      </c>
      <c r="J17" s="685">
        <f>IF(I17=0, -6104*D17) + (H17*D17*0.219)+(6104*D17)</f>
        <v>0</v>
      </c>
      <c r="K17" s="686">
        <f>+I17+J17</f>
        <v>0</v>
      </c>
      <c r="L17" s="346">
        <f>'Cost Share'!K102</f>
        <v>0</v>
      </c>
    </row>
    <row r="18" spans="1:12" x14ac:dyDescent="0.25">
      <c r="A18" s="938"/>
      <c r="B18" s="38">
        <v>2</v>
      </c>
      <c r="C18" s="724" t="str">
        <f>'Bdgt Yr 1'!C18</f>
        <v xml:space="preserve"> </v>
      </c>
      <c r="D18" s="1297">
        <v>0</v>
      </c>
      <c r="E18" s="1297"/>
      <c r="F18" s="1083">
        <f>D18*12</f>
        <v>0</v>
      </c>
      <c r="G18" s="695"/>
      <c r="H18" s="371">
        <f>'Bdgt Yr 1'!H18*1.03</f>
        <v>0</v>
      </c>
      <c r="I18" s="685">
        <f>H18*D18</f>
        <v>0</v>
      </c>
      <c r="J18" s="685">
        <f t="shared" ref="J18:J19" si="4">IF(I18=0, -6104*D18) + (H18*D18*0.219)+(6104*D18)</f>
        <v>0</v>
      </c>
      <c r="K18" s="686">
        <f>+I18+J18</f>
        <v>0</v>
      </c>
      <c r="L18" s="346">
        <f>'Cost Share'!K103</f>
        <v>0</v>
      </c>
    </row>
    <row r="19" spans="1:12" x14ac:dyDescent="0.25">
      <c r="A19" s="938"/>
      <c r="B19" s="38">
        <v>3</v>
      </c>
      <c r="C19" s="724" t="str">
        <f>'Bdgt Yr 1'!C19</f>
        <v xml:space="preserve"> </v>
      </c>
      <c r="D19" s="1297">
        <v>0</v>
      </c>
      <c r="E19" s="1297"/>
      <c r="F19" s="1083">
        <f>D19*12</f>
        <v>0</v>
      </c>
      <c r="G19" s="695"/>
      <c r="H19" s="371">
        <f>'Bdgt Yr 1'!H19*1.03</f>
        <v>0</v>
      </c>
      <c r="I19" s="685">
        <f>H19*D19</f>
        <v>0</v>
      </c>
      <c r="J19" s="685">
        <f t="shared" si="4"/>
        <v>0</v>
      </c>
      <c r="K19" s="686">
        <f>+I19+J19</f>
        <v>0</v>
      </c>
      <c r="L19" s="346">
        <f>'Cost Share'!K104</f>
        <v>0</v>
      </c>
    </row>
    <row r="20" spans="1:12" x14ac:dyDescent="0.25">
      <c r="A20" s="942"/>
      <c r="B20" s="128" t="s">
        <v>745</v>
      </c>
      <c r="C20" s="128"/>
      <c r="D20" s="76"/>
      <c r="E20" s="77"/>
      <c r="F20" s="105"/>
      <c r="G20" s="131"/>
      <c r="H20" s="129"/>
      <c r="I20" s="693">
        <f>SUM(I17:I19)</f>
        <v>0</v>
      </c>
      <c r="J20" s="693">
        <f>SUM(J17:J19)</f>
        <v>0</v>
      </c>
      <c r="K20" s="694">
        <f>SUM(K17:K19)</f>
        <v>0</v>
      </c>
      <c r="L20" s="107">
        <f>SUM(L17:L19)</f>
        <v>0</v>
      </c>
    </row>
    <row r="21" spans="1:12" ht="17.100000000000001" customHeight="1" x14ac:dyDescent="0.25">
      <c r="A21" s="941"/>
      <c r="B21" s="36"/>
      <c r="C21" s="36"/>
      <c r="D21" s="1303" t="s">
        <v>43</v>
      </c>
      <c r="E21" s="1303"/>
      <c r="F21" s="126"/>
      <c r="G21" s="695"/>
      <c r="H21" s="101"/>
      <c r="I21" s="275" t="s">
        <v>4</v>
      </c>
      <c r="J21" s="52" t="s">
        <v>5</v>
      </c>
      <c r="K21" s="933"/>
      <c r="L21" s="930"/>
    </row>
    <row r="22" spans="1:12" ht="15.6" customHeight="1" x14ac:dyDescent="0.25">
      <c r="A22" s="941"/>
      <c r="B22" s="1329" t="s">
        <v>746</v>
      </c>
      <c r="C22" s="1330"/>
      <c r="D22" s="1303"/>
      <c r="E22" s="1303"/>
      <c r="F22" s="696" t="s">
        <v>1</v>
      </c>
      <c r="G22" s="695"/>
      <c r="H22" s="52" t="s">
        <v>3</v>
      </c>
      <c r="I22" s="275" t="s">
        <v>7</v>
      </c>
      <c r="J22" s="52" t="s">
        <v>8</v>
      </c>
      <c r="K22" s="352" t="s">
        <v>59</v>
      </c>
      <c r="L22" s="358" t="s">
        <v>6</v>
      </c>
    </row>
    <row r="23" spans="1:12" x14ac:dyDescent="0.25">
      <c r="A23" s="941"/>
      <c r="B23" s="1329"/>
      <c r="C23" s="1330"/>
      <c r="D23" s="60"/>
      <c r="E23" s="61"/>
      <c r="F23" s="39"/>
      <c r="G23" s="695"/>
      <c r="H23" s="53"/>
      <c r="I23" s="51"/>
      <c r="J23" s="53"/>
      <c r="K23" s="692"/>
      <c r="L23" s="346"/>
    </row>
    <row r="24" spans="1:12" x14ac:dyDescent="0.25">
      <c r="A24" s="938"/>
      <c r="B24" s="38">
        <v>1</v>
      </c>
      <c r="C24" s="724" t="str">
        <f>'Bdgt Yr 1'!C24</f>
        <v xml:space="preserve"> </v>
      </c>
      <c r="D24" s="1297">
        <v>0</v>
      </c>
      <c r="E24" s="1297"/>
      <c r="F24" s="1083">
        <f>D24*12</f>
        <v>0</v>
      </c>
      <c r="G24" s="695"/>
      <c r="H24" s="371">
        <f>'Bdgt Yr 1'!H24*1.03</f>
        <v>0</v>
      </c>
      <c r="I24" s="685">
        <f>H24*D24</f>
        <v>0</v>
      </c>
      <c r="J24" s="685">
        <f>IF(I24=0, -6104*D24) + (H24*D24*0.2751)+(6104*D24)</f>
        <v>0</v>
      </c>
      <c r="K24" s="686">
        <f>+I24+J24</f>
        <v>0</v>
      </c>
      <c r="L24" s="346">
        <f>'Cost Share'!K109</f>
        <v>0</v>
      </c>
    </row>
    <row r="25" spans="1:12" x14ac:dyDescent="0.25">
      <c r="A25" s="938"/>
      <c r="B25" s="38">
        <v>2</v>
      </c>
      <c r="C25" s="724" t="str">
        <f>'Bdgt Yr 1'!C25</f>
        <v xml:space="preserve"> </v>
      </c>
      <c r="D25" s="1297">
        <v>0</v>
      </c>
      <c r="E25" s="1297"/>
      <c r="F25" s="1083">
        <f>D25*12</f>
        <v>0</v>
      </c>
      <c r="G25" s="695"/>
      <c r="H25" s="371">
        <f>'Bdgt Yr 1'!H25*1.03</f>
        <v>0</v>
      </c>
      <c r="I25" s="685">
        <f>H25*D25</f>
        <v>0</v>
      </c>
      <c r="J25" s="685">
        <f t="shared" ref="J25:J27" si="5">IF(I25=0, -6104*D25) + (H25*D25*0.2751)+(6104*D25)</f>
        <v>0</v>
      </c>
      <c r="K25" s="686">
        <f>+I25+J25</f>
        <v>0</v>
      </c>
      <c r="L25" s="346">
        <f>'Cost Share'!K110</f>
        <v>0</v>
      </c>
    </row>
    <row r="26" spans="1:12" x14ac:dyDescent="0.25">
      <c r="A26" s="938"/>
      <c r="B26" s="38">
        <v>3</v>
      </c>
      <c r="C26" s="724" t="str">
        <f>'Bdgt Yr 1'!C26</f>
        <v xml:space="preserve"> </v>
      </c>
      <c r="D26" s="1297">
        <v>0</v>
      </c>
      <c r="E26" s="1297"/>
      <c r="F26" s="1083">
        <f>D26*12</f>
        <v>0</v>
      </c>
      <c r="G26" s="695"/>
      <c r="H26" s="371">
        <f>'Bdgt Yr 1'!H26*1.03</f>
        <v>0</v>
      </c>
      <c r="I26" s="685">
        <f>H26*D26</f>
        <v>0</v>
      </c>
      <c r="J26" s="685">
        <f t="shared" si="5"/>
        <v>0</v>
      </c>
      <c r="K26" s="686">
        <f>+I26+J26</f>
        <v>0</v>
      </c>
      <c r="L26" s="346">
        <f>'Cost Share'!K111</f>
        <v>0</v>
      </c>
    </row>
    <row r="27" spans="1:12" x14ac:dyDescent="0.25">
      <c r="A27" s="938"/>
      <c r="B27" s="38">
        <v>4</v>
      </c>
      <c r="C27" s="724" t="str">
        <f>'Bdgt Yr 1'!C27</f>
        <v xml:space="preserve"> </v>
      </c>
      <c r="D27" s="1297">
        <v>0</v>
      </c>
      <c r="E27" s="1297"/>
      <c r="F27" s="1083">
        <f>D27*12</f>
        <v>0</v>
      </c>
      <c r="G27" s="695"/>
      <c r="H27" s="371">
        <f>'Bdgt Yr 1'!H27*1.03</f>
        <v>0</v>
      </c>
      <c r="I27" s="685">
        <f>H27*D27</f>
        <v>0</v>
      </c>
      <c r="J27" s="685">
        <f t="shared" si="5"/>
        <v>0</v>
      </c>
      <c r="K27" s="686">
        <f>+I27+J27</f>
        <v>0</v>
      </c>
      <c r="L27" s="346">
        <f>'Cost Share'!K112</f>
        <v>0</v>
      </c>
    </row>
    <row r="28" spans="1:12" x14ac:dyDescent="0.25">
      <c r="A28" s="942"/>
      <c r="B28" s="128" t="s">
        <v>747</v>
      </c>
      <c r="C28" s="128"/>
      <c r="D28" s="1335" t="s">
        <v>33</v>
      </c>
      <c r="E28" s="1336"/>
      <c r="F28" s="131"/>
      <c r="G28" s="131"/>
      <c r="H28" s="129"/>
      <c r="I28" s="693">
        <f>SUM(I24:I27)</f>
        <v>0</v>
      </c>
      <c r="J28" s="693">
        <f>SUM(J24:J27)</f>
        <v>0</v>
      </c>
      <c r="K28" s="694">
        <f>SUM(K24:K27)</f>
        <v>0</v>
      </c>
      <c r="L28" s="107">
        <f>SUM(L24:L27)</f>
        <v>0</v>
      </c>
    </row>
    <row r="29" spans="1:12" ht="15.6" customHeight="1" x14ac:dyDescent="0.25">
      <c r="A29" s="939"/>
      <c r="B29" s="36"/>
      <c r="C29" s="36"/>
      <c r="D29" s="1331" t="s">
        <v>667</v>
      </c>
      <c r="E29" s="1332"/>
      <c r="F29" s="126"/>
      <c r="G29" s="697"/>
      <c r="H29" s="101"/>
      <c r="I29" s="275" t="s">
        <v>4</v>
      </c>
      <c r="J29" s="52" t="s">
        <v>5</v>
      </c>
      <c r="K29" s="933"/>
      <c r="L29" s="930"/>
    </row>
    <row r="30" spans="1:12" ht="15.6" customHeight="1" x14ac:dyDescent="0.25">
      <c r="A30" s="939"/>
      <c r="B30" s="926" t="s">
        <v>668</v>
      </c>
      <c r="C30" s="925"/>
      <c r="D30" s="1333"/>
      <c r="E30" s="1334"/>
      <c r="F30" s="696" t="s">
        <v>1</v>
      </c>
      <c r="G30" s="698"/>
      <c r="H30" s="52" t="s">
        <v>3</v>
      </c>
      <c r="I30" s="275" t="s">
        <v>7</v>
      </c>
      <c r="J30" s="52" t="s">
        <v>8</v>
      </c>
      <c r="K30" s="352" t="s">
        <v>59</v>
      </c>
      <c r="L30" s="358" t="s">
        <v>6</v>
      </c>
    </row>
    <row r="31" spans="1:12" ht="8.65" customHeight="1" x14ac:dyDescent="0.25">
      <c r="A31" s="939"/>
      <c r="B31" s="111"/>
      <c r="C31" s="38"/>
      <c r="D31" s="1333"/>
      <c r="E31" s="1334"/>
      <c r="F31" s="39"/>
      <c r="G31" s="698"/>
      <c r="H31" s="53"/>
      <c r="I31" s="53"/>
      <c r="J31" s="53"/>
      <c r="K31" s="349"/>
      <c r="L31" s="331"/>
    </row>
    <row r="32" spans="1:12" x14ac:dyDescent="0.25">
      <c r="A32" s="938"/>
      <c r="B32" s="38">
        <v>1</v>
      </c>
      <c r="C32" s="724" t="str">
        <f>'Bdgt Yr 1'!C32</f>
        <v xml:space="preserve"> </v>
      </c>
      <c r="D32" s="1317">
        <v>0</v>
      </c>
      <c r="E32" s="1317"/>
      <c r="F32" s="1083">
        <f>D32*12</f>
        <v>0</v>
      </c>
      <c r="G32" s="698"/>
      <c r="H32" s="371">
        <f>'Bdgt Yr 1'!H32*1.03</f>
        <v>0</v>
      </c>
      <c r="I32" s="1053">
        <f>H32*D32</f>
        <v>0</v>
      </c>
      <c r="J32" s="685">
        <f>IF(D32 = 0, -1701) + (I32*0.0865)+1701</f>
        <v>0</v>
      </c>
      <c r="K32" s="686">
        <f>+I32+J32</f>
        <v>0</v>
      </c>
      <c r="L32" s="346">
        <f>'Cost Share'!K117</f>
        <v>0</v>
      </c>
    </row>
    <row r="33" spans="1:12" x14ac:dyDescent="0.25">
      <c r="A33" s="938"/>
      <c r="B33" s="38">
        <v>2</v>
      </c>
      <c r="C33" s="724" t="str">
        <f>'Bdgt Yr 1'!C33</f>
        <v xml:space="preserve"> </v>
      </c>
      <c r="D33" s="1317">
        <v>0</v>
      </c>
      <c r="E33" s="1317"/>
      <c r="F33" s="1083">
        <f>D33*12</f>
        <v>0</v>
      </c>
      <c r="G33" s="700"/>
      <c r="H33" s="371">
        <f>'Bdgt Yr 1'!H33*1.03</f>
        <v>0</v>
      </c>
      <c r="I33" s="1053">
        <f>H33*D33</f>
        <v>0</v>
      </c>
      <c r="J33" s="685">
        <f>IF(D33 = 0, -1701) + (I33*0.0865)+1701</f>
        <v>0</v>
      </c>
      <c r="K33" s="686">
        <f>+I33+J33</f>
        <v>0</v>
      </c>
      <c r="L33" s="346">
        <f>'Cost Share'!K118</f>
        <v>0</v>
      </c>
    </row>
    <row r="34" spans="1:12" x14ac:dyDescent="0.25">
      <c r="A34" s="938"/>
      <c r="B34" s="111" t="s">
        <v>669</v>
      </c>
      <c r="C34" s="130"/>
      <c r="D34" s="1300" t="s">
        <v>33</v>
      </c>
      <c r="E34" s="1301"/>
      <c r="F34" s="698"/>
      <c r="G34" s="698"/>
      <c r="H34" s="698"/>
      <c r="I34" s="924" t="s">
        <v>33</v>
      </c>
      <c r="J34" s="924"/>
      <c r="K34" s="924"/>
      <c r="L34" s="346"/>
    </row>
    <row r="35" spans="1:12" x14ac:dyDescent="0.25">
      <c r="A35" s="938"/>
      <c r="B35" s="38">
        <v>3</v>
      </c>
      <c r="C35" s="724" t="str">
        <f>'Bdgt Yr 1'!C35</f>
        <v xml:space="preserve"> </v>
      </c>
      <c r="D35" s="1300" t="s">
        <v>33</v>
      </c>
      <c r="E35" s="1301"/>
      <c r="F35" s="698"/>
      <c r="G35" s="698"/>
      <c r="H35" s="125">
        <v>0</v>
      </c>
      <c r="I35" s="699">
        <v>0</v>
      </c>
      <c r="J35" s="685">
        <f>I35*0.0865</f>
        <v>0</v>
      </c>
      <c r="K35" s="686">
        <f>+I35+J35</f>
        <v>0</v>
      </c>
      <c r="L35" s="346">
        <f>'Cost Share'!K120</f>
        <v>0</v>
      </c>
    </row>
    <row r="36" spans="1:12" x14ac:dyDescent="0.25">
      <c r="A36" s="938"/>
      <c r="B36" s="38">
        <v>4</v>
      </c>
      <c r="C36" s="724"/>
      <c r="D36" s="1300" t="s">
        <v>33</v>
      </c>
      <c r="E36" s="1301"/>
      <c r="F36" s="701"/>
      <c r="G36" s="701"/>
      <c r="H36" s="125">
        <v>0</v>
      </c>
      <c r="I36" s="699">
        <v>0</v>
      </c>
      <c r="J36" s="685">
        <f>I36*0.0865</f>
        <v>0</v>
      </c>
      <c r="K36" s="686">
        <f>+I36+J36</f>
        <v>0</v>
      </c>
      <c r="L36" s="346">
        <f>'Cost Share'!K121</f>
        <v>0</v>
      </c>
    </row>
    <row r="37" spans="1:12" x14ac:dyDescent="0.25">
      <c r="A37" s="942"/>
      <c r="B37" s="128" t="s">
        <v>58</v>
      </c>
      <c r="C37" s="128"/>
      <c r="D37" s="76"/>
      <c r="E37" s="77"/>
      <c r="F37" s="131"/>
      <c r="G37" s="131"/>
      <c r="H37" s="129"/>
      <c r="I37" s="693">
        <f>SUM(I32:I36)</f>
        <v>0</v>
      </c>
      <c r="J37" s="693">
        <f>SUM(J32:J36)</f>
        <v>0</v>
      </c>
      <c r="K37" s="693">
        <f>SUM(K32:K36)</f>
        <v>0</v>
      </c>
      <c r="L37" s="107">
        <f>SUM(L32:L36)</f>
        <v>0</v>
      </c>
    </row>
    <row r="38" spans="1:12" ht="7.15" customHeight="1" x14ac:dyDescent="0.25">
      <c r="A38" s="939"/>
      <c r="B38" s="36"/>
      <c r="C38" s="36"/>
      <c r="D38" s="58"/>
      <c r="E38" s="59"/>
      <c r="F38" s="698"/>
      <c r="G38" s="48"/>
      <c r="H38" s="51"/>
      <c r="I38" s="702"/>
      <c r="J38" s="702"/>
      <c r="K38" s="702"/>
      <c r="L38" s="346"/>
    </row>
    <row r="39" spans="1:12" ht="14.65" customHeight="1" x14ac:dyDescent="0.25">
      <c r="A39" s="939"/>
      <c r="B39" s="36"/>
      <c r="C39" s="36"/>
      <c r="D39" s="1298" t="s">
        <v>48</v>
      </c>
      <c r="E39" s="1299"/>
      <c r="F39" s="698"/>
      <c r="G39" s="49" t="s">
        <v>2</v>
      </c>
      <c r="H39" s="52" t="s">
        <v>9</v>
      </c>
      <c r="I39" s="275" t="s">
        <v>4</v>
      </c>
      <c r="J39" s="52" t="s">
        <v>5</v>
      </c>
      <c r="K39" s="495"/>
      <c r="L39" s="930"/>
    </row>
    <row r="40" spans="1:12" x14ac:dyDescent="0.25">
      <c r="A40" s="939"/>
      <c r="B40" s="38"/>
      <c r="C40" s="38"/>
      <c r="D40" s="1298"/>
      <c r="E40" s="1299"/>
      <c r="F40" s="698"/>
      <c r="G40" s="37" t="s">
        <v>10</v>
      </c>
      <c r="H40" s="52"/>
      <c r="I40" s="275" t="s">
        <v>7</v>
      </c>
      <c r="J40" s="52" t="s">
        <v>8</v>
      </c>
      <c r="K40" s="37" t="s">
        <v>59</v>
      </c>
      <c r="L40" s="358" t="s">
        <v>6</v>
      </c>
    </row>
    <row r="41" spans="1:12" x14ac:dyDescent="0.25">
      <c r="A41" s="939"/>
      <c r="B41" s="111" t="s">
        <v>11</v>
      </c>
      <c r="C41" s="38"/>
      <c r="D41" s="60"/>
      <c r="E41" s="61"/>
      <c r="F41" s="698"/>
      <c r="G41" s="50"/>
      <c r="H41" s="53"/>
      <c r="I41" s="53"/>
      <c r="J41" s="53"/>
      <c r="K41" s="371"/>
      <c r="L41" s="346"/>
    </row>
    <row r="42" spans="1:12" x14ac:dyDescent="0.25">
      <c r="A42" s="938"/>
      <c r="B42" s="38">
        <v>1</v>
      </c>
      <c r="C42" s="38" t="s">
        <v>12</v>
      </c>
      <c r="D42" s="1295">
        <v>0</v>
      </c>
      <c r="E42" s="1295"/>
      <c r="F42" s="698"/>
      <c r="G42" s="705">
        <v>0</v>
      </c>
      <c r="H42" s="706">
        <v>0</v>
      </c>
      <c r="I42" s="685">
        <f>(+D42+G42)*H42</f>
        <v>0</v>
      </c>
      <c r="J42" s="685">
        <v>0</v>
      </c>
      <c r="K42" s="685">
        <f>+I42+J42</f>
        <v>0</v>
      </c>
      <c r="L42" s="346">
        <f>'Cost Share'!K127</f>
        <v>0</v>
      </c>
    </row>
    <row r="43" spans="1:12" x14ac:dyDescent="0.25">
      <c r="A43" s="938"/>
      <c r="B43" s="38">
        <v>2</v>
      </c>
      <c r="C43" s="38" t="s">
        <v>12</v>
      </c>
      <c r="D43" s="1295">
        <v>0</v>
      </c>
      <c r="E43" s="1295"/>
      <c r="F43" s="698"/>
      <c r="G43" s="705">
        <v>0</v>
      </c>
      <c r="H43" s="706">
        <v>0</v>
      </c>
      <c r="I43" s="685">
        <f>(+D43+G43)*H43</f>
        <v>0</v>
      </c>
      <c r="J43" s="685">
        <v>0</v>
      </c>
      <c r="K43" s="685">
        <f>+I43+J43</f>
        <v>0</v>
      </c>
      <c r="L43" s="346">
        <f>'Cost Share'!K128</f>
        <v>0</v>
      </c>
    </row>
    <row r="44" spans="1:12" x14ac:dyDescent="0.25">
      <c r="A44" s="938"/>
      <c r="B44" s="38">
        <v>3</v>
      </c>
      <c r="C44" s="38" t="s">
        <v>54</v>
      </c>
      <c r="D44" s="1295">
        <v>0</v>
      </c>
      <c r="E44" s="1295"/>
      <c r="F44" s="698"/>
      <c r="G44" s="705">
        <v>0</v>
      </c>
      <c r="H44" s="706">
        <v>0</v>
      </c>
      <c r="I44" s="685">
        <f>(+D44+G44)*H44</f>
        <v>0</v>
      </c>
      <c r="J44" s="685">
        <f>(G44*H44)*0.0865</f>
        <v>0</v>
      </c>
      <c r="K44" s="685">
        <f>+I44+J44</f>
        <v>0</v>
      </c>
      <c r="L44" s="346">
        <f>'Cost Share'!K129</f>
        <v>0</v>
      </c>
    </row>
    <row r="45" spans="1:12" x14ac:dyDescent="0.25">
      <c r="A45" s="938"/>
      <c r="B45" s="38">
        <v>4</v>
      </c>
      <c r="C45" s="38" t="s">
        <v>13</v>
      </c>
      <c r="D45" s="1295">
        <v>0</v>
      </c>
      <c r="E45" s="1295"/>
      <c r="F45" s="698"/>
      <c r="G45" s="705">
        <v>0</v>
      </c>
      <c r="H45" s="706">
        <v>0</v>
      </c>
      <c r="I45" s="685">
        <f>(+D45+G45)*H45</f>
        <v>0</v>
      </c>
      <c r="J45" s="685">
        <f>(G45*H45)*0.0865</f>
        <v>0</v>
      </c>
      <c r="K45" s="685">
        <f>+I45+J45</f>
        <v>0</v>
      </c>
      <c r="L45" s="346">
        <f>'Cost Share'!K130</f>
        <v>0</v>
      </c>
    </row>
    <row r="46" spans="1:12" x14ac:dyDescent="0.25">
      <c r="A46" s="938" t="s">
        <v>33</v>
      </c>
      <c r="B46" s="38"/>
      <c r="C46" s="38"/>
      <c r="D46" s="707"/>
      <c r="E46" s="708"/>
      <c r="F46" s="700"/>
      <c r="G46" s="709" t="s">
        <v>51</v>
      </c>
      <c r="H46" s="710" t="s">
        <v>2</v>
      </c>
      <c r="I46" s="710" t="s">
        <v>44</v>
      </c>
      <c r="J46" s="711" t="s">
        <v>45</v>
      </c>
      <c r="K46" s="725"/>
      <c r="L46" s="347"/>
    </row>
    <row r="47" spans="1:12" x14ac:dyDescent="0.25">
      <c r="A47" s="938"/>
      <c r="B47" s="38">
        <v>5</v>
      </c>
      <c r="C47" s="38" t="s">
        <v>14</v>
      </c>
      <c r="D47" s="712"/>
      <c r="E47" s="712"/>
      <c r="F47" s="713"/>
      <c r="G47" s="714" t="s">
        <v>33</v>
      </c>
      <c r="H47" s="714" t="s">
        <v>33</v>
      </c>
      <c r="I47" s="715">
        <v>0</v>
      </c>
      <c r="J47" s="716">
        <v>0</v>
      </c>
      <c r="K47" s="685">
        <f>+I47+J47</f>
        <v>0</v>
      </c>
      <c r="L47" s="346">
        <f>'Cost Share'!K132</f>
        <v>0</v>
      </c>
    </row>
    <row r="48" spans="1:12" x14ac:dyDescent="0.25">
      <c r="A48" s="938"/>
      <c r="B48" s="38">
        <v>6</v>
      </c>
      <c r="C48" s="38" t="s">
        <v>14</v>
      </c>
      <c r="D48" s="712"/>
      <c r="E48" s="712"/>
      <c r="F48" s="713"/>
      <c r="G48" s="714" t="s">
        <v>33</v>
      </c>
      <c r="H48" s="714" t="s">
        <v>33</v>
      </c>
      <c r="I48" s="715">
        <v>0</v>
      </c>
      <c r="J48" s="716">
        <v>0</v>
      </c>
      <c r="K48" s="685">
        <f>+I48+J48</f>
        <v>0</v>
      </c>
      <c r="L48" s="346">
        <f>'Cost Share'!K133</f>
        <v>0</v>
      </c>
    </row>
    <row r="49" spans="1:12" ht="3.6" customHeight="1" x14ac:dyDescent="0.25">
      <c r="A49" s="939"/>
      <c r="B49" s="38"/>
      <c r="C49" s="38"/>
      <c r="D49" s="717"/>
      <c r="E49" s="717"/>
      <c r="F49" s="718"/>
      <c r="G49" s="59"/>
      <c r="H49" s="51"/>
      <c r="I49" s="51"/>
      <c r="J49" s="51"/>
      <c r="K49" s="702"/>
      <c r="L49" s="346"/>
    </row>
    <row r="50" spans="1:12" x14ac:dyDescent="0.25">
      <c r="A50" s="942"/>
      <c r="B50" s="128" t="s">
        <v>35</v>
      </c>
      <c r="C50" s="128"/>
      <c r="D50" s="76"/>
      <c r="E50" s="77"/>
      <c r="F50" s="46"/>
      <c r="G50" s="131"/>
      <c r="H50" s="129"/>
      <c r="I50" s="693">
        <f>SUM(I42:I49)</f>
        <v>0</v>
      </c>
      <c r="J50" s="719">
        <f>SUM(J47:J49)</f>
        <v>0</v>
      </c>
      <c r="K50" s="693">
        <f>SUM(K42:K49)</f>
        <v>0</v>
      </c>
      <c r="L50" s="107">
        <f>SUM(L42:L49)</f>
        <v>0</v>
      </c>
    </row>
    <row r="51" spans="1:12" ht="9" customHeight="1" x14ac:dyDescent="0.25">
      <c r="A51" s="939"/>
      <c r="B51" s="687"/>
      <c r="C51" s="687"/>
      <c r="D51" s="692"/>
      <c r="E51" s="720"/>
      <c r="F51" s="687"/>
      <c r="G51" s="371"/>
      <c r="H51" s="371"/>
      <c r="I51" s="371"/>
      <c r="J51" s="687"/>
      <c r="K51" s="371"/>
      <c r="L51" s="346"/>
    </row>
    <row r="52" spans="1:12" x14ac:dyDescent="0.25">
      <c r="A52" s="942"/>
      <c r="B52" s="128" t="s">
        <v>36</v>
      </c>
      <c r="C52" s="128"/>
      <c r="D52" s="76"/>
      <c r="E52" s="77"/>
      <c r="F52" s="128"/>
      <c r="G52" s="131"/>
      <c r="H52" s="129"/>
      <c r="I52" s="693">
        <f>+I13+I20+I28+I50+I37+J50</f>
        <v>0</v>
      </c>
      <c r="J52" s="693">
        <f>+J13+J20+J28+J37+J42+J43+J44+J45</f>
        <v>0</v>
      </c>
      <c r="K52" s="693">
        <f>+K13+K20+K28+K50+K37</f>
        <v>0</v>
      </c>
      <c r="L52" s="107">
        <f>+L13+L20+L28+L50+L37</f>
        <v>0</v>
      </c>
    </row>
    <row r="53" spans="1:12" ht="16.149999999999999" customHeight="1" x14ac:dyDescent="0.25">
      <c r="A53" s="943"/>
      <c r="B53" s="81" t="s">
        <v>49</v>
      </c>
      <c r="C53" s="38"/>
      <c r="D53" s="11"/>
      <c r="E53" s="11"/>
      <c r="F53" s="11"/>
      <c r="G53" s="11"/>
      <c r="H53" s="11"/>
      <c r="I53" s="11"/>
      <c r="J53" s="11"/>
      <c r="K53" s="726"/>
      <c r="L53" s="358" t="s">
        <v>6</v>
      </c>
    </row>
    <row r="54" spans="1:12" x14ac:dyDescent="0.25">
      <c r="A54" s="944"/>
      <c r="B54" s="38">
        <v>1</v>
      </c>
      <c r="C54" s="8"/>
      <c r="D54" s="12"/>
      <c r="E54" s="12"/>
      <c r="F54" s="12"/>
      <c r="G54" s="12"/>
      <c r="H54" s="12"/>
      <c r="I54" s="12"/>
      <c r="J54" s="9"/>
      <c r="K54" s="722">
        <v>0</v>
      </c>
      <c r="L54" s="346">
        <f>'Cost Share'!K139</f>
        <v>0</v>
      </c>
    </row>
    <row r="55" spans="1:12" x14ac:dyDescent="0.25">
      <c r="A55" s="945"/>
      <c r="B55" s="128" t="s">
        <v>50</v>
      </c>
      <c r="C55" s="128"/>
      <c r="D55" s="128"/>
      <c r="E55" s="128"/>
      <c r="F55" s="128"/>
      <c r="G55" s="128"/>
      <c r="H55" s="82"/>
      <c r="I55" s="82"/>
      <c r="J55" s="82"/>
      <c r="K55" s="694">
        <f>SUM(K54:K54)</f>
        <v>0</v>
      </c>
      <c r="L55" s="107">
        <f>SUM(L54:L54)</f>
        <v>0</v>
      </c>
    </row>
    <row r="56" spans="1:12" ht="15.6" customHeight="1" x14ac:dyDescent="0.25">
      <c r="A56" s="944"/>
      <c r="B56" s="111" t="s">
        <v>34</v>
      </c>
      <c r="C56" s="38"/>
      <c r="D56" s="38"/>
      <c r="E56" s="38"/>
      <c r="F56" s="38"/>
      <c r="G56" s="38"/>
      <c r="H56" s="38"/>
      <c r="I56" s="99"/>
      <c r="J56" s="11"/>
      <c r="K56" s="721"/>
      <c r="L56" s="358" t="s">
        <v>6</v>
      </c>
    </row>
    <row r="57" spans="1:12" ht="15" customHeight="1" x14ac:dyDescent="0.25">
      <c r="A57" s="944"/>
      <c r="B57" s="38">
        <v>1</v>
      </c>
      <c r="C57" s="38" t="s">
        <v>60</v>
      </c>
      <c r="D57" s="1311"/>
      <c r="E57" s="1311"/>
      <c r="F57" s="1311"/>
      <c r="G57" s="1311"/>
      <c r="H57" s="1311"/>
      <c r="I57" s="1311"/>
      <c r="J57" s="1312"/>
      <c r="K57" s="722">
        <v>0</v>
      </c>
      <c r="L57" s="346">
        <f>'Cost Share'!K142</f>
        <v>0</v>
      </c>
    </row>
    <row r="58" spans="1:12" ht="15" customHeight="1" x14ac:dyDescent="0.25">
      <c r="A58" s="946" t="s">
        <v>33</v>
      </c>
      <c r="B58" s="38">
        <v>2</v>
      </c>
      <c r="C58" s="38" t="s">
        <v>61</v>
      </c>
      <c r="D58" s="1311"/>
      <c r="E58" s="1311"/>
      <c r="F58" s="1311"/>
      <c r="G58" s="1311"/>
      <c r="H58" s="1311"/>
      <c r="I58" s="1311"/>
      <c r="J58" s="1312"/>
      <c r="K58" s="722">
        <v>0</v>
      </c>
      <c r="L58" s="346">
        <f>'Cost Share'!K143</f>
        <v>0</v>
      </c>
    </row>
    <row r="59" spans="1:12" x14ac:dyDescent="0.25">
      <c r="A59" s="945"/>
      <c r="B59" s="128" t="s">
        <v>37</v>
      </c>
      <c r="C59" s="128"/>
      <c r="D59" s="128"/>
      <c r="E59" s="128"/>
      <c r="F59" s="128"/>
      <c r="G59" s="128"/>
      <c r="H59" s="82"/>
      <c r="I59" s="82"/>
      <c r="J59" s="82"/>
      <c r="K59" s="694">
        <f>SUM(K57:K58)</f>
        <v>0</v>
      </c>
      <c r="L59" s="107">
        <f>SUM(L57:L58)</f>
        <v>0</v>
      </c>
    </row>
    <row r="60" spans="1:12" ht="14.1" customHeight="1" x14ac:dyDescent="0.25">
      <c r="A60" s="944"/>
      <c r="B60" s="111" t="s">
        <v>15</v>
      </c>
      <c r="C60" s="38"/>
      <c r="D60" s="38"/>
      <c r="E60" s="38"/>
      <c r="F60" s="38"/>
      <c r="G60" s="38"/>
      <c r="H60" s="11"/>
      <c r="I60" s="11"/>
      <c r="J60" s="11"/>
      <c r="K60" s="721"/>
      <c r="L60" s="358" t="s">
        <v>6</v>
      </c>
    </row>
    <row r="61" spans="1:12" x14ac:dyDescent="0.25">
      <c r="A61" s="944"/>
      <c r="B61" s="38">
        <v>1</v>
      </c>
      <c r="C61" s="38" t="s">
        <v>16</v>
      </c>
      <c r="D61" s="1320" t="s">
        <v>33</v>
      </c>
      <c r="E61" s="1320"/>
      <c r="F61" s="1320"/>
      <c r="G61" s="1320"/>
      <c r="H61" s="1320"/>
      <c r="I61" s="1320"/>
      <c r="J61" s="1321"/>
      <c r="K61" s="722">
        <v>0</v>
      </c>
      <c r="L61" s="346">
        <f>'Cost Share'!K146</f>
        <v>0</v>
      </c>
    </row>
    <row r="62" spans="1:12" x14ac:dyDescent="0.25">
      <c r="A62" s="944"/>
      <c r="B62" s="38">
        <v>2</v>
      </c>
      <c r="C62" s="38" t="s">
        <v>17</v>
      </c>
      <c r="D62" s="1304" t="s">
        <v>33</v>
      </c>
      <c r="E62" s="1304"/>
      <c r="F62" s="1304"/>
      <c r="G62" s="1304"/>
      <c r="H62" s="1304"/>
      <c r="I62" s="1304"/>
      <c r="J62" s="1305"/>
      <c r="K62" s="722">
        <v>0</v>
      </c>
      <c r="L62" s="346">
        <f>'Cost Share'!K147</f>
        <v>0</v>
      </c>
    </row>
    <row r="63" spans="1:12" ht="15.75" customHeight="1" x14ac:dyDescent="0.25">
      <c r="A63" s="944"/>
      <c r="B63" s="38">
        <v>3</v>
      </c>
      <c r="C63" s="38" t="s">
        <v>18</v>
      </c>
      <c r="D63" s="1304" t="s">
        <v>33</v>
      </c>
      <c r="E63" s="1304"/>
      <c r="F63" s="1304"/>
      <c r="G63" s="1304"/>
      <c r="H63" s="1304"/>
      <c r="I63" s="1304"/>
      <c r="J63" s="1305"/>
      <c r="K63" s="722">
        <v>0</v>
      </c>
      <c r="L63" s="346">
        <f>'Cost Share'!K148</f>
        <v>0</v>
      </c>
    </row>
    <row r="64" spans="1:12" ht="18" customHeight="1" x14ac:dyDescent="0.25">
      <c r="A64" s="944"/>
      <c r="B64" s="38">
        <v>4</v>
      </c>
      <c r="C64" s="38" t="s">
        <v>19</v>
      </c>
      <c r="D64" s="1304" t="s">
        <v>33</v>
      </c>
      <c r="E64" s="1304"/>
      <c r="F64" s="1304"/>
      <c r="G64" s="1304"/>
      <c r="H64" s="1304"/>
      <c r="I64" s="1304"/>
      <c r="J64" s="1305"/>
      <c r="K64" s="722">
        <v>0</v>
      </c>
      <c r="L64" s="346">
        <f>'Cost Share'!K149</f>
        <v>0</v>
      </c>
    </row>
    <row r="65" spans="1:12" x14ac:dyDescent="0.25">
      <c r="A65" s="945"/>
      <c r="B65" s="128" t="s">
        <v>38</v>
      </c>
      <c r="C65" s="128"/>
      <c r="D65" s="128"/>
      <c r="E65" s="128"/>
      <c r="F65" s="128"/>
      <c r="G65" s="128"/>
      <c r="H65" s="82"/>
      <c r="I65" s="82"/>
      <c r="J65" s="82"/>
      <c r="K65" s="694">
        <f>SUM(K61:K64)</f>
        <v>0</v>
      </c>
      <c r="L65" s="107">
        <f>SUM(L61:L64)</f>
        <v>0</v>
      </c>
    </row>
    <row r="66" spans="1:12" ht="18.600000000000001" customHeight="1" x14ac:dyDescent="0.25">
      <c r="A66" s="944"/>
      <c r="B66" s="111" t="s">
        <v>20</v>
      </c>
      <c r="C66" s="38"/>
      <c r="D66" s="1306" t="s">
        <v>324</v>
      </c>
      <c r="E66" s="1306"/>
      <c r="F66" s="1306"/>
      <c r="G66" s="1306"/>
      <c r="H66" s="1306"/>
      <c r="I66" s="1306"/>
      <c r="J66" s="1307"/>
      <c r="K66" s="721"/>
      <c r="L66" s="358" t="s">
        <v>6</v>
      </c>
    </row>
    <row r="67" spans="1:12" ht="15.75" customHeight="1" x14ac:dyDescent="0.25">
      <c r="A67" s="944"/>
      <c r="B67" s="948">
        <v>1</v>
      </c>
      <c r="C67" s="948" t="s">
        <v>670</v>
      </c>
      <c r="D67" s="1304"/>
      <c r="E67" s="1304"/>
      <c r="F67" s="1304"/>
      <c r="G67" s="1304"/>
      <c r="H67" s="1304"/>
      <c r="I67" s="1304"/>
      <c r="J67" s="1305"/>
      <c r="K67" s="722">
        <v>0</v>
      </c>
      <c r="L67" s="346">
        <f>'Cost Share'!K152</f>
        <v>0</v>
      </c>
    </row>
    <row r="68" spans="1:12" ht="15.75" customHeight="1" x14ac:dyDescent="0.25">
      <c r="A68" s="944"/>
      <c r="B68" s="948">
        <v>2</v>
      </c>
      <c r="C68" s="948" t="s">
        <v>358</v>
      </c>
      <c r="D68" s="1304"/>
      <c r="E68" s="1304"/>
      <c r="F68" s="1304"/>
      <c r="G68" s="1304"/>
      <c r="H68" s="1304"/>
      <c r="I68" s="1304"/>
      <c r="J68" s="1305"/>
      <c r="K68" s="722">
        <v>0</v>
      </c>
      <c r="L68" s="346">
        <f>'Cost Share'!K153</f>
        <v>0</v>
      </c>
    </row>
    <row r="69" spans="1:12" x14ac:dyDescent="0.25">
      <c r="A69" s="944"/>
      <c r="B69" s="948">
        <v>3</v>
      </c>
      <c r="C69" s="948" t="s">
        <v>738</v>
      </c>
      <c r="D69" s="1304"/>
      <c r="E69" s="1304"/>
      <c r="F69" s="1304"/>
      <c r="G69" s="1304"/>
      <c r="H69" s="1304"/>
      <c r="I69" s="1304"/>
      <c r="J69" s="1305"/>
      <c r="K69" s="722">
        <v>0</v>
      </c>
      <c r="L69" s="346">
        <f>'Cost Share'!K154</f>
        <v>0</v>
      </c>
    </row>
    <row r="70" spans="1:12" x14ac:dyDescent="0.25">
      <c r="A70" s="944"/>
      <c r="B70" s="948">
        <v>4</v>
      </c>
      <c r="C70" s="948" t="s">
        <v>21</v>
      </c>
      <c r="D70" s="1304"/>
      <c r="E70" s="1304"/>
      <c r="F70" s="1304"/>
      <c r="G70" s="1304"/>
      <c r="H70" s="1304"/>
      <c r="I70" s="1304"/>
      <c r="J70" s="1305"/>
      <c r="K70" s="722">
        <v>0</v>
      </c>
      <c r="L70" s="346">
        <f>'Cost Share'!K155</f>
        <v>0</v>
      </c>
    </row>
    <row r="71" spans="1:12" x14ac:dyDescent="0.25">
      <c r="A71" s="944"/>
      <c r="B71" s="948">
        <v>5</v>
      </c>
      <c r="C71" s="948" t="s">
        <v>22</v>
      </c>
      <c r="D71" s="1304"/>
      <c r="E71" s="1304"/>
      <c r="F71" s="1304"/>
      <c r="G71" s="1304"/>
      <c r="H71" s="1304"/>
      <c r="I71" s="1304"/>
      <c r="J71" s="1305"/>
      <c r="K71" s="722">
        <v>0</v>
      </c>
      <c r="L71" s="346">
        <f>'Cost Share'!K156</f>
        <v>0</v>
      </c>
    </row>
    <row r="72" spans="1:12" ht="15.75" customHeight="1" x14ac:dyDescent="0.25">
      <c r="A72" s="944"/>
      <c r="B72" s="948">
        <v>6</v>
      </c>
      <c r="C72" s="948" t="s">
        <v>328</v>
      </c>
      <c r="D72" s="1304"/>
      <c r="E72" s="1304"/>
      <c r="F72" s="1304"/>
      <c r="G72" s="1304"/>
      <c r="H72" s="1304"/>
      <c r="I72" s="1304"/>
      <c r="J72" s="1305"/>
      <c r="K72" s="722">
        <v>0</v>
      </c>
      <c r="L72" s="346">
        <f>'Cost Share'!K157</f>
        <v>0</v>
      </c>
    </row>
    <row r="73" spans="1:12" ht="30.75" x14ac:dyDescent="0.25">
      <c r="A73" s="932"/>
      <c r="B73" s="948">
        <v>7</v>
      </c>
      <c r="C73" s="950" t="s">
        <v>23</v>
      </c>
      <c r="D73" s="1304"/>
      <c r="E73" s="1304"/>
      <c r="F73" s="1304"/>
      <c r="G73" s="1304"/>
      <c r="H73" s="1304"/>
      <c r="I73" s="1304"/>
      <c r="J73" s="1305"/>
      <c r="K73" s="722">
        <v>0</v>
      </c>
      <c r="L73" s="346">
        <f>'Cost Share'!K158</f>
        <v>0</v>
      </c>
    </row>
    <row r="74" spans="1:12" ht="30.75" x14ac:dyDescent="0.25">
      <c r="A74" s="932"/>
      <c r="B74" s="948">
        <v>8</v>
      </c>
      <c r="C74" s="950" t="s">
        <v>24</v>
      </c>
      <c r="D74" s="1304"/>
      <c r="E74" s="1304"/>
      <c r="F74" s="1304"/>
      <c r="G74" s="1304"/>
      <c r="H74" s="1304"/>
      <c r="I74" s="1304"/>
      <c r="J74" s="1305"/>
      <c r="K74" s="722">
        <v>0</v>
      </c>
      <c r="L74" s="346">
        <f>'Cost Share'!K159</f>
        <v>0</v>
      </c>
    </row>
    <row r="75" spans="1:12" x14ac:dyDescent="0.25">
      <c r="A75" s="947" t="s">
        <v>33</v>
      </c>
      <c r="B75" s="948">
        <v>9</v>
      </c>
      <c r="C75" s="948" t="s">
        <v>19</v>
      </c>
      <c r="D75" s="1304"/>
      <c r="E75" s="1304"/>
      <c r="F75" s="1304"/>
      <c r="G75" s="1304"/>
      <c r="H75" s="1304"/>
      <c r="I75" s="1304"/>
      <c r="J75" s="1305"/>
      <c r="K75" s="722">
        <v>0</v>
      </c>
      <c r="L75" s="346">
        <f>'Cost Share'!K160</f>
        <v>0</v>
      </c>
    </row>
    <row r="76" spans="1:12" x14ac:dyDescent="0.25">
      <c r="A76" s="944"/>
      <c r="B76" s="113" t="s">
        <v>41</v>
      </c>
      <c r="C76" s="128"/>
      <c r="D76" s="128"/>
      <c r="E76" s="128"/>
      <c r="F76" s="128"/>
      <c r="G76" s="128"/>
      <c r="H76" s="82"/>
      <c r="I76" s="82"/>
      <c r="J76" s="82"/>
      <c r="K76" s="351">
        <f>SUM(K67:K75)</f>
        <v>0</v>
      </c>
      <c r="L76" s="107">
        <f>SUM(L67:L75)</f>
        <v>0</v>
      </c>
    </row>
    <row r="77" spans="1:12" ht="7.5" customHeight="1" x14ac:dyDescent="0.25">
      <c r="A77" s="949"/>
      <c r="B77" s="38"/>
      <c r="C77" s="38"/>
      <c r="D77" s="38"/>
      <c r="E77" s="38"/>
      <c r="F77" s="38"/>
      <c r="G77" s="38"/>
      <c r="H77" s="11"/>
      <c r="I77" s="11"/>
      <c r="J77" s="11"/>
      <c r="K77" s="364"/>
      <c r="L77" s="359"/>
    </row>
    <row r="78" spans="1:12" x14ac:dyDescent="0.25">
      <c r="A78" s="949" t="s">
        <v>33</v>
      </c>
      <c r="B78" s="113" t="s">
        <v>40</v>
      </c>
      <c r="C78" s="128"/>
      <c r="D78" s="128"/>
      <c r="E78" s="128"/>
      <c r="F78" s="128"/>
      <c r="G78" s="128"/>
      <c r="H78" s="82"/>
      <c r="I78" s="82"/>
      <c r="J78" s="82"/>
      <c r="K78" s="351">
        <f>+K52+K55+K59+K65+K76</f>
        <v>0</v>
      </c>
      <c r="L78" s="107">
        <f>+L52+L55+L59+L65+L76</f>
        <v>0</v>
      </c>
    </row>
    <row r="79" spans="1:12" ht="4.5" customHeight="1" x14ac:dyDescent="0.25">
      <c r="A79" s="949"/>
      <c r="B79" s="36"/>
      <c r="C79" s="36"/>
      <c r="D79" s="36"/>
      <c r="E79" s="36"/>
      <c r="F79" s="36"/>
      <c r="G79" s="36"/>
      <c r="H79" s="13"/>
      <c r="I79" s="10"/>
      <c r="J79" s="10"/>
      <c r="K79" s="19"/>
      <c r="L79" s="346"/>
    </row>
    <row r="80" spans="1:12" x14ac:dyDescent="0.25">
      <c r="A80" s="949"/>
      <c r="B80" s="114" t="s">
        <v>25</v>
      </c>
      <c r="C80" s="84"/>
      <c r="D80" s="85"/>
      <c r="E80" s="86" t="s">
        <v>26</v>
      </c>
      <c r="F80" s="420">
        <f>'Bdgt Yr 1'!F80</f>
        <v>0.33</v>
      </c>
      <c r="G80" s="22"/>
      <c r="H80" s="84" t="s">
        <v>39</v>
      </c>
      <c r="I80" s="1342">
        <f>+K78-K74-K55-K65</f>
        <v>0</v>
      </c>
      <c r="J80" s="1343"/>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325</v>
      </c>
      <c r="K84" s="1326">
        <f>+K82+L82</f>
        <v>0</v>
      </c>
      <c r="L84" s="1327"/>
    </row>
    <row r="85" spans="1:12" ht="17.100000000000001" customHeight="1" x14ac:dyDescent="0.25">
      <c r="A85" s="94" t="s">
        <v>27</v>
      </c>
      <c r="B85" s="1322" t="s">
        <v>33</v>
      </c>
      <c r="C85" s="1322"/>
      <c r="D85" s="1322"/>
      <c r="E85" s="1322"/>
      <c r="F85" s="1322"/>
      <c r="G85" s="1322"/>
      <c r="H85" s="1322"/>
      <c r="I85" s="1322"/>
      <c r="J85" s="1322"/>
      <c r="K85" s="1322"/>
      <c r="L85" s="1323"/>
    </row>
    <row r="86" spans="1:12" ht="16.5" customHeight="1" x14ac:dyDescent="0.25">
      <c r="A86" s="92"/>
      <c r="B86" s="1324"/>
      <c r="C86" s="1324"/>
      <c r="D86" s="1324"/>
      <c r="E86" s="1324"/>
      <c r="F86" s="1324"/>
      <c r="G86" s="1324"/>
      <c r="H86" s="1324"/>
      <c r="I86" s="1324"/>
      <c r="J86" s="1324"/>
      <c r="K86" s="1324"/>
      <c r="L86" s="1325"/>
    </row>
    <row r="87" spans="1:12" x14ac:dyDescent="0.25">
      <c r="A87" s="95"/>
      <c r="B87" s="7"/>
      <c r="C87" s="7"/>
      <c r="D87" s="7"/>
      <c r="E87" s="7"/>
      <c r="F87" s="7"/>
      <c r="G87" s="7"/>
      <c r="H87" s="7"/>
      <c r="I87" s="7"/>
      <c r="J87" s="7"/>
      <c r="K87" s="7"/>
      <c r="L87" s="7"/>
    </row>
    <row r="88" spans="1:12" s="951" customFormat="1" ht="36.6" customHeight="1" x14ac:dyDescent="0.3">
      <c r="A88" s="1328" t="s">
        <v>739</v>
      </c>
      <c r="B88" s="1328"/>
      <c r="C88" s="1328"/>
      <c r="D88" s="1328"/>
      <c r="E88" s="1328"/>
      <c r="F88" s="1328"/>
      <c r="G88" s="1328"/>
      <c r="H88" s="1328"/>
      <c r="I88" s="1328"/>
      <c r="J88" s="1328"/>
      <c r="K88" s="1328"/>
      <c r="L88" s="1328"/>
    </row>
    <row r="89" spans="1:12" s="933" customFormat="1" ht="17.649999999999999" customHeight="1" x14ac:dyDescent="0.25">
      <c r="A89" s="937"/>
      <c r="D89" s="935"/>
      <c r="E89" s="935"/>
      <c r="F89" s="952"/>
      <c r="G89" s="952"/>
      <c r="H89" s="952"/>
      <c r="I89" s="952"/>
      <c r="J89" s="934"/>
      <c r="K89" s="934"/>
    </row>
    <row r="90" spans="1:12" s="933" customFormat="1" ht="18.75" x14ac:dyDescent="0.3">
      <c r="A90" s="954" t="s">
        <v>741</v>
      </c>
      <c r="C90" s="936"/>
      <c r="D90" s="935"/>
      <c r="E90" s="935"/>
      <c r="F90" s="952"/>
      <c r="G90" s="952"/>
      <c r="H90" s="952"/>
      <c r="I90" s="952"/>
      <c r="J90" s="934"/>
      <c r="K90" s="934"/>
    </row>
  </sheetData>
  <sheetProtection algorithmName="SHA-512" hashValue="dFMu7yZYQV1UCLk04YH6zg5HqBRvuWDs+V4v/s3LxMeblZ7l5/9XtjptjCHqfr8WVMbjFuzBqMuxghY4OtvwVA==" saltValue="7mEccPbawDDJtyX30H/aUw==" spinCount="100000" sheet="1" objects="1" scenarios="1"/>
  <mergeCells count="58">
    <mergeCell ref="D72:J72"/>
    <mergeCell ref="K84:L84"/>
    <mergeCell ref="B85:L86"/>
    <mergeCell ref="I80:J80"/>
    <mergeCell ref="D75:J75"/>
    <mergeCell ref="D73:J73"/>
    <mergeCell ref="D74:J74"/>
    <mergeCell ref="D71:J71"/>
    <mergeCell ref="D42:E42"/>
    <mergeCell ref="D61:J61"/>
    <mergeCell ref="D43:E43"/>
    <mergeCell ref="D44:E44"/>
    <mergeCell ref="D45:E45"/>
    <mergeCell ref="D67:J67"/>
    <mergeCell ref="D68:J68"/>
    <mergeCell ref="D69:J69"/>
    <mergeCell ref="D70:J70"/>
    <mergeCell ref="D63:J63"/>
    <mergeCell ref="D64:J64"/>
    <mergeCell ref="D66:J66"/>
    <mergeCell ref="D62:J62"/>
    <mergeCell ref="D58:J58"/>
    <mergeCell ref="D34:E34"/>
    <mergeCell ref="D35:E35"/>
    <mergeCell ref="D36:E36"/>
    <mergeCell ref="D39:E40"/>
    <mergeCell ref="D57:J57"/>
    <mergeCell ref="D29:E31"/>
    <mergeCell ref="D32:E32"/>
    <mergeCell ref="B15:C16"/>
    <mergeCell ref="D33:E33"/>
    <mergeCell ref="D18:E18"/>
    <mergeCell ref="D19:E19"/>
    <mergeCell ref="D21:E22"/>
    <mergeCell ref="B22:C23"/>
    <mergeCell ref="D24:E24"/>
    <mergeCell ref="D25:E25"/>
    <mergeCell ref="D14:E15"/>
    <mergeCell ref="D17:E17"/>
    <mergeCell ref="D27:E27"/>
    <mergeCell ref="D26:E26"/>
    <mergeCell ref="D28:E28"/>
    <mergeCell ref="A88:L88"/>
    <mergeCell ref="G1:I1"/>
    <mergeCell ref="K1:L1"/>
    <mergeCell ref="B2:G2"/>
    <mergeCell ref="J2:L2"/>
    <mergeCell ref="D8:E8"/>
    <mergeCell ref="D10:E10"/>
    <mergeCell ref="D11:E11"/>
    <mergeCell ref="A1:B1"/>
    <mergeCell ref="D1:F1"/>
    <mergeCell ref="D3:E3"/>
    <mergeCell ref="A4:A5"/>
    <mergeCell ref="D4:E4"/>
    <mergeCell ref="D6:E6"/>
    <mergeCell ref="D9:E9"/>
    <mergeCell ref="D7:E7"/>
  </mergeCells>
  <printOptions horizontalCentered="1" verticalCentered="1"/>
  <pageMargins left="0" right="0" top="0" bottom="0" header="0" footer="0"/>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4"/>
  <sheetViews>
    <sheetView topLeftCell="A16" zoomScale="80" zoomScaleNormal="80" workbookViewId="0">
      <selection activeCell="J33" sqref="J33"/>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6384" width="8.7109375" style="123"/>
  </cols>
  <sheetData>
    <row r="1" spans="1:12" s="6" customFormat="1" ht="52.15" customHeight="1" x14ac:dyDescent="0.25">
      <c r="A1" s="1308" t="s">
        <v>495</v>
      </c>
      <c r="B1" s="1309"/>
      <c r="C1" s="119" t="s">
        <v>57</v>
      </c>
      <c r="D1" s="1310" t="s">
        <v>53</v>
      </c>
      <c r="E1" s="1310"/>
      <c r="F1" s="1310"/>
      <c r="G1" s="1344">
        <f>'Bdgt Yr 1'!G1:I1</f>
        <v>0</v>
      </c>
      <c r="H1" s="1344"/>
      <c r="I1" s="1345"/>
      <c r="J1" s="120" t="s">
        <v>56</v>
      </c>
      <c r="K1" s="1346">
        <f>'Bdgt Yr 1'!K1:L1</f>
        <v>0</v>
      </c>
      <c r="L1" s="1347"/>
    </row>
    <row r="2" spans="1:12" ht="46.9" customHeight="1" x14ac:dyDescent="0.25">
      <c r="A2" s="344" t="s">
        <v>0</v>
      </c>
      <c r="B2" s="1348">
        <f>'Bdgt Yr 1'!B2:G2</f>
        <v>0</v>
      </c>
      <c r="C2" s="1344"/>
      <c r="D2" s="1344"/>
      <c r="E2" s="1344"/>
      <c r="F2" s="1344"/>
      <c r="G2" s="1345"/>
      <c r="H2" s="121" t="s">
        <v>28</v>
      </c>
      <c r="I2" s="418">
        <f>'Bdgt Yr 2'!I2+1</f>
        <v>2021</v>
      </c>
      <c r="J2" s="1291" t="str">
        <f>'Bdgt Yr 1'!J2:L2</f>
        <v>This Template is password protected.  If changes are needed please call Ext. 3180</v>
      </c>
      <c r="K2" s="1292"/>
      <c r="L2" s="1293"/>
    </row>
    <row r="3" spans="1:12" ht="40.9" customHeight="1" x14ac:dyDescent="0.25">
      <c r="A3" s="343" t="s">
        <v>91</v>
      </c>
      <c r="B3" s="46"/>
      <c r="C3" s="46"/>
      <c r="D3" s="1296" t="s">
        <v>29</v>
      </c>
      <c r="E3" s="1296"/>
      <c r="F3" s="462" t="s">
        <v>1</v>
      </c>
      <c r="G3" s="463" t="s">
        <v>30</v>
      </c>
      <c r="H3" s="141" t="s">
        <v>3</v>
      </c>
      <c r="I3" s="55" t="s">
        <v>31</v>
      </c>
      <c r="J3" s="55" t="s">
        <v>32</v>
      </c>
      <c r="K3" s="362" t="s">
        <v>59</v>
      </c>
      <c r="L3" s="345" t="s">
        <v>6</v>
      </c>
    </row>
    <row r="4" spans="1:12" s="6" customFormat="1" ht="9" customHeight="1" x14ac:dyDescent="0.2">
      <c r="A4" s="1294"/>
      <c r="B4" s="68"/>
      <c r="C4" s="68"/>
      <c r="D4" s="1302" t="s">
        <v>33</v>
      </c>
      <c r="E4" s="1302"/>
      <c r="F4" s="71"/>
      <c r="G4" s="71" t="s">
        <v>33</v>
      </c>
      <c r="H4" s="73"/>
      <c r="I4" s="73" t="s">
        <v>33</v>
      </c>
      <c r="J4" s="73" t="s">
        <v>33</v>
      </c>
      <c r="K4" s="363"/>
      <c r="L4" s="369"/>
    </row>
    <row r="5" spans="1:12" x14ac:dyDescent="0.25">
      <c r="A5" s="1294"/>
      <c r="B5" s="69" t="s">
        <v>47</v>
      </c>
      <c r="C5" s="38"/>
      <c r="D5" s="60"/>
      <c r="E5" s="61"/>
      <c r="F5" s="50"/>
      <c r="G5" s="50"/>
      <c r="H5" s="53"/>
      <c r="I5" s="53"/>
      <c r="J5" s="53"/>
      <c r="K5" s="349"/>
      <c r="L5" s="331"/>
    </row>
    <row r="6" spans="1:12" ht="15.6" customHeight="1" x14ac:dyDescent="0.25">
      <c r="A6" s="938"/>
      <c r="B6" s="38">
        <v>1</v>
      </c>
      <c r="C6" s="130" t="str">
        <f>'Bdgt Yr 1'!C6</f>
        <v xml:space="preserve"> </v>
      </c>
      <c r="D6" s="1297">
        <v>0</v>
      </c>
      <c r="E6" s="1297"/>
      <c r="F6" s="1083">
        <f t="shared" ref="F6:F11" si="0">D6*9</f>
        <v>0</v>
      </c>
      <c r="G6" s="132">
        <v>0</v>
      </c>
      <c r="H6" s="371">
        <f>'Bdgt Yr 2'!H6*1.03</f>
        <v>0</v>
      </c>
      <c r="I6" s="685">
        <f t="shared" ref="I6:I11" si="1">H6*D6+H6/9*G6</f>
        <v>0</v>
      </c>
      <c r="J6" s="685">
        <f>IF(I6=0, -6104*D6) + (H6*D6*0.219)+(6104*D6)+(H6/9*G6*0.219)</f>
        <v>0</v>
      </c>
      <c r="K6" s="686">
        <f t="shared" ref="K6:K11" si="2">+I6+J6</f>
        <v>0</v>
      </c>
      <c r="L6" s="346">
        <f>'Cost Share'!K177</f>
        <v>0</v>
      </c>
    </row>
    <row r="7" spans="1:12" ht="15.6" customHeight="1" x14ac:dyDescent="0.25">
      <c r="A7" s="938"/>
      <c r="B7" s="38">
        <v>2</v>
      </c>
      <c r="C7" s="130" t="str">
        <f>'Bdgt Yr 1'!C7</f>
        <v xml:space="preserve"> </v>
      </c>
      <c r="D7" s="1297">
        <v>0</v>
      </c>
      <c r="E7" s="1297"/>
      <c r="F7" s="1083">
        <f t="shared" si="0"/>
        <v>0</v>
      </c>
      <c r="G7" s="132">
        <v>0</v>
      </c>
      <c r="H7" s="371">
        <f>'Bdgt Yr 2'!H7*1.03</f>
        <v>0</v>
      </c>
      <c r="I7" s="685">
        <f t="shared" si="1"/>
        <v>0</v>
      </c>
      <c r="J7" s="685">
        <f t="shared" ref="J7:J12" si="3">IF(I7=0, -6104*D7) + (H7*D7*0.219)+(6104*D7)+(H7/9*G7*0.219)</f>
        <v>0</v>
      </c>
      <c r="K7" s="686">
        <f t="shared" si="2"/>
        <v>0</v>
      </c>
      <c r="L7" s="346">
        <f>'Cost Share'!K178</f>
        <v>0</v>
      </c>
    </row>
    <row r="8" spans="1:12" x14ac:dyDescent="0.25">
      <c r="A8" s="938"/>
      <c r="B8" s="38">
        <v>3</v>
      </c>
      <c r="C8" s="130" t="str">
        <f>'Bdgt Yr 1'!C8</f>
        <v xml:space="preserve"> </v>
      </c>
      <c r="D8" s="1297">
        <v>0</v>
      </c>
      <c r="E8" s="1297"/>
      <c r="F8" s="1083">
        <f t="shared" si="0"/>
        <v>0</v>
      </c>
      <c r="G8" s="132">
        <v>0</v>
      </c>
      <c r="H8" s="371">
        <f>'Bdgt Yr 2'!H8*1.03</f>
        <v>0</v>
      </c>
      <c r="I8" s="685">
        <f t="shared" si="1"/>
        <v>0</v>
      </c>
      <c r="J8" s="685">
        <f t="shared" si="3"/>
        <v>0</v>
      </c>
      <c r="K8" s="686">
        <f t="shared" si="2"/>
        <v>0</v>
      </c>
      <c r="L8" s="346">
        <f>'Cost Share'!K179</f>
        <v>0</v>
      </c>
    </row>
    <row r="9" spans="1:12" x14ac:dyDescent="0.25">
      <c r="A9" s="938"/>
      <c r="B9" s="38">
        <v>4</v>
      </c>
      <c r="C9" s="130" t="str">
        <f>'Bdgt Yr 1'!C9</f>
        <v xml:space="preserve"> </v>
      </c>
      <c r="D9" s="1297">
        <v>0</v>
      </c>
      <c r="E9" s="1297"/>
      <c r="F9" s="1083">
        <f t="shared" si="0"/>
        <v>0</v>
      </c>
      <c r="G9" s="132">
        <v>0</v>
      </c>
      <c r="H9" s="371">
        <f>'Bdgt Yr 2'!H9*1.03</f>
        <v>0</v>
      </c>
      <c r="I9" s="685">
        <f t="shared" si="1"/>
        <v>0</v>
      </c>
      <c r="J9" s="685">
        <f t="shared" si="3"/>
        <v>0</v>
      </c>
      <c r="K9" s="686">
        <f t="shared" si="2"/>
        <v>0</v>
      </c>
      <c r="L9" s="346">
        <f>'Cost Share'!K180</f>
        <v>0</v>
      </c>
    </row>
    <row r="10" spans="1:12" x14ac:dyDescent="0.25">
      <c r="A10" s="938"/>
      <c r="B10" s="38">
        <v>5</v>
      </c>
      <c r="C10" s="130" t="str">
        <f>'Bdgt Yr 1'!C10</f>
        <v xml:space="preserve"> </v>
      </c>
      <c r="D10" s="1297">
        <v>0</v>
      </c>
      <c r="E10" s="1297"/>
      <c r="F10" s="1083">
        <f t="shared" si="0"/>
        <v>0</v>
      </c>
      <c r="G10" s="132">
        <v>0</v>
      </c>
      <c r="H10" s="371">
        <f>'Bdgt Yr 2'!H10*1.03</f>
        <v>0</v>
      </c>
      <c r="I10" s="685">
        <f t="shared" si="1"/>
        <v>0</v>
      </c>
      <c r="J10" s="685">
        <f t="shared" si="3"/>
        <v>0</v>
      </c>
      <c r="K10" s="686">
        <f t="shared" si="2"/>
        <v>0</v>
      </c>
      <c r="L10" s="346">
        <f>'Cost Share'!K181</f>
        <v>0</v>
      </c>
    </row>
    <row r="11" spans="1:12" x14ac:dyDescent="0.25">
      <c r="A11" s="938"/>
      <c r="B11" s="38">
        <v>6</v>
      </c>
      <c r="C11" s="130" t="str">
        <f>'Bdgt Yr 1'!C11</f>
        <v xml:space="preserve"> </v>
      </c>
      <c r="D11" s="1297">
        <v>0</v>
      </c>
      <c r="E11" s="1297"/>
      <c r="F11" s="1083">
        <f t="shared" si="0"/>
        <v>0</v>
      </c>
      <c r="G11" s="132">
        <v>0</v>
      </c>
      <c r="H11" s="371">
        <f>'Bdgt Yr 2'!H11*1.03</f>
        <v>0</v>
      </c>
      <c r="I11" s="685">
        <f t="shared" si="1"/>
        <v>0</v>
      </c>
      <c r="J11" s="685">
        <f t="shared" si="3"/>
        <v>0</v>
      </c>
      <c r="K11" s="686">
        <f t="shared" si="2"/>
        <v>0</v>
      </c>
      <c r="L11" s="346">
        <f>'Cost Share'!K182</f>
        <v>0</v>
      </c>
    </row>
    <row r="12" spans="1:12" ht="8.1" customHeight="1" x14ac:dyDescent="0.25">
      <c r="A12" s="939"/>
      <c r="B12" s="687"/>
      <c r="C12" s="688"/>
      <c r="D12" s="56"/>
      <c r="E12" s="689"/>
      <c r="F12" s="690"/>
      <c r="G12" s="691"/>
      <c r="H12" s="691"/>
      <c r="I12" s="371"/>
      <c r="J12" s="685">
        <f t="shared" si="3"/>
        <v>0</v>
      </c>
      <c r="K12" s="692"/>
      <c r="L12" s="346"/>
    </row>
    <row r="13" spans="1:12" x14ac:dyDescent="0.25">
      <c r="A13" s="940"/>
      <c r="B13" s="128" t="s">
        <v>46</v>
      </c>
      <c r="C13" s="128"/>
      <c r="D13" s="76"/>
      <c r="E13" s="77"/>
      <c r="F13" s="105"/>
      <c r="G13" s="131"/>
      <c r="H13" s="129"/>
      <c r="I13" s="693">
        <f>SUM(I6:I12)</f>
        <v>0</v>
      </c>
      <c r="J13" s="693">
        <f>SUM(J6:J12)</f>
        <v>0</v>
      </c>
      <c r="K13" s="694">
        <f>SUM(K6:K12)</f>
        <v>0</v>
      </c>
      <c r="L13" s="107">
        <f>SUM(L6:L12)</f>
        <v>0</v>
      </c>
    </row>
    <row r="14" spans="1:12" ht="15.6" customHeight="1" x14ac:dyDescent="0.25">
      <c r="A14" s="939"/>
      <c r="B14" s="36"/>
      <c r="C14" s="36"/>
      <c r="D14" s="1303" t="s">
        <v>43</v>
      </c>
      <c r="E14" s="1303"/>
      <c r="F14" s="126"/>
      <c r="G14" s="695"/>
      <c r="H14" s="101"/>
      <c r="I14" s="275" t="s">
        <v>4</v>
      </c>
      <c r="J14" s="52" t="s">
        <v>5</v>
      </c>
      <c r="K14" s="933"/>
      <c r="L14" s="930"/>
    </row>
    <row r="15" spans="1:12" ht="15.6" customHeight="1" x14ac:dyDescent="0.25">
      <c r="A15" s="939"/>
      <c r="B15" s="1315" t="s">
        <v>744</v>
      </c>
      <c r="C15" s="1316"/>
      <c r="D15" s="1303"/>
      <c r="E15" s="1303"/>
      <c r="F15" s="696" t="s">
        <v>1</v>
      </c>
      <c r="G15" s="695"/>
      <c r="H15" s="52" t="s">
        <v>3</v>
      </c>
      <c r="I15" s="275" t="s">
        <v>7</v>
      </c>
      <c r="J15" s="52" t="s">
        <v>8</v>
      </c>
      <c r="K15" s="352" t="s">
        <v>59</v>
      </c>
      <c r="L15" s="358" t="s">
        <v>6</v>
      </c>
    </row>
    <row r="16" spans="1:12" x14ac:dyDescent="0.25">
      <c r="A16" s="939"/>
      <c r="B16" s="1315"/>
      <c r="C16" s="1316"/>
      <c r="D16" s="60"/>
      <c r="E16" s="61"/>
      <c r="F16" s="39"/>
      <c r="G16" s="695"/>
      <c r="H16" s="53"/>
      <c r="I16" s="51"/>
      <c r="J16" s="53"/>
      <c r="K16" s="692"/>
      <c r="L16" s="346"/>
    </row>
    <row r="17" spans="1:12" ht="15.6" customHeight="1" x14ac:dyDescent="0.25">
      <c r="A17" s="938"/>
      <c r="B17" s="38">
        <v>1</v>
      </c>
      <c r="C17" s="1087">
        <f>'Bdgt Yr 1'!C17</f>
        <v>0</v>
      </c>
      <c r="D17" s="1297">
        <v>0</v>
      </c>
      <c r="E17" s="1297"/>
      <c r="F17" s="1083">
        <f>D17*12</f>
        <v>0</v>
      </c>
      <c r="G17" s="695"/>
      <c r="H17" s="371">
        <f>'Bdgt Yr 2'!H17*1.03</f>
        <v>0</v>
      </c>
      <c r="I17" s="685">
        <f>H17*D17</f>
        <v>0</v>
      </c>
      <c r="J17" s="685">
        <f>IF(I17=0, -6104*D17) + (H17*D17*0.219)+(6104*D17)</f>
        <v>0</v>
      </c>
      <c r="K17" s="686">
        <f>+I17+J17</f>
        <v>0</v>
      </c>
      <c r="L17" s="346">
        <f>'Cost Share'!K188</f>
        <v>0</v>
      </c>
    </row>
    <row r="18" spans="1:12" x14ac:dyDescent="0.25">
      <c r="A18" s="938"/>
      <c r="B18" s="38">
        <v>2</v>
      </c>
      <c r="C18" s="724" t="str">
        <f>'Bdgt Yr 1'!C18</f>
        <v xml:space="preserve"> </v>
      </c>
      <c r="D18" s="1297">
        <v>0</v>
      </c>
      <c r="E18" s="1297"/>
      <c r="F18" s="1083">
        <f>D18*12</f>
        <v>0</v>
      </c>
      <c r="G18" s="695"/>
      <c r="H18" s="371">
        <f>'Bdgt Yr 2'!H18*1.03</f>
        <v>0</v>
      </c>
      <c r="I18" s="685">
        <f>H18*D18</f>
        <v>0</v>
      </c>
      <c r="J18" s="685">
        <f t="shared" ref="J18:J19" si="4">IF(I18=0, -6104*D18) + (H18*D18*0.219)+(6104*D18)</f>
        <v>0</v>
      </c>
      <c r="K18" s="686">
        <f>+I18+J18</f>
        <v>0</v>
      </c>
      <c r="L18" s="346">
        <f>'Cost Share'!K189</f>
        <v>0</v>
      </c>
    </row>
    <row r="19" spans="1:12" x14ac:dyDescent="0.25">
      <c r="A19" s="938"/>
      <c r="B19" s="38">
        <v>3</v>
      </c>
      <c r="C19" s="724" t="str">
        <f>'Bdgt Yr 1'!C19</f>
        <v xml:space="preserve"> </v>
      </c>
      <c r="D19" s="1297">
        <v>0</v>
      </c>
      <c r="E19" s="1297"/>
      <c r="F19" s="1083">
        <f>D19*12</f>
        <v>0</v>
      </c>
      <c r="G19" s="695"/>
      <c r="H19" s="371">
        <f>'Bdgt Yr 2'!H19*1.03</f>
        <v>0</v>
      </c>
      <c r="I19" s="685">
        <f>H19*D19</f>
        <v>0</v>
      </c>
      <c r="J19" s="685">
        <f t="shared" si="4"/>
        <v>0</v>
      </c>
      <c r="K19" s="686">
        <f>+I19+J19</f>
        <v>0</v>
      </c>
      <c r="L19" s="346">
        <f>'Cost Share'!K190</f>
        <v>0</v>
      </c>
    </row>
    <row r="20" spans="1:12" x14ac:dyDescent="0.25">
      <c r="A20" s="942"/>
      <c r="B20" s="128" t="s">
        <v>745</v>
      </c>
      <c r="C20" s="128"/>
      <c r="D20" s="76"/>
      <c r="E20" s="77"/>
      <c r="F20" s="105"/>
      <c r="G20" s="131"/>
      <c r="H20" s="129"/>
      <c r="I20" s="693">
        <f>SUM(I17:I19)</f>
        <v>0</v>
      </c>
      <c r="J20" s="693">
        <f>SUM(J17:J19)</f>
        <v>0</v>
      </c>
      <c r="K20" s="694">
        <f>SUM(K17:K19)</f>
        <v>0</v>
      </c>
      <c r="L20" s="107">
        <f>SUM(L17:L19)</f>
        <v>0</v>
      </c>
    </row>
    <row r="21" spans="1:12" ht="17.100000000000001" customHeight="1" x14ac:dyDescent="0.25">
      <c r="A21" s="941"/>
      <c r="B21" s="36"/>
      <c r="C21" s="36"/>
      <c r="D21" s="1303" t="s">
        <v>43</v>
      </c>
      <c r="E21" s="1303"/>
      <c r="F21" s="126"/>
      <c r="G21" s="695"/>
      <c r="H21" s="101"/>
      <c r="I21" s="275" t="s">
        <v>4</v>
      </c>
      <c r="J21" s="52" t="s">
        <v>5</v>
      </c>
      <c r="K21" s="933"/>
      <c r="L21" s="930"/>
    </row>
    <row r="22" spans="1:12" ht="15.6" customHeight="1" x14ac:dyDescent="0.25">
      <c r="A22" s="941"/>
      <c r="B22" s="1329" t="s">
        <v>746</v>
      </c>
      <c r="C22" s="1330"/>
      <c r="D22" s="1303"/>
      <c r="E22" s="1303"/>
      <c r="F22" s="696" t="s">
        <v>1</v>
      </c>
      <c r="G22" s="695"/>
      <c r="H22" s="66" t="s">
        <v>3</v>
      </c>
      <c r="I22" s="275" t="s">
        <v>7</v>
      </c>
      <c r="J22" s="52" t="s">
        <v>8</v>
      </c>
      <c r="K22" s="352" t="s">
        <v>59</v>
      </c>
      <c r="L22" s="358" t="s">
        <v>6</v>
      </c>
    </row>
    <row r="23" spans="1:12" x14ac:dyDescent="0.25">
      <c r="A23" s="941"/>
      <c r="B23" s="1329"/>
      <c r="C23" s="1330"/>
      <c r="D23" s="60"/>
      <c r="E23" s="61"/>
      <c r="F23" s="39"/>
      <c r="G23" s="695"/>
      <c r="H23" s="53"/>
      <c r="I23" s="51"/>
      <c r="J23" s="53"/>
      <c r="K23" s="692"/>
      <c r="L23" s="346"/>
    </row>
    <row r="24" spans="1:12" x14ac:dyDescent="0.25">
      <c r="A24" s="938"/>
      <c r="B24" s="38">
        <v>1</v>
      </c>
      <c r="C24" s="724" t="str">
        <f>'Bdgt Yr 1'!C24</f>
        <v xml:space="preserve"> </v>
      </c>
      <c r="D24" s="1297">
        <v>0</v>
      </c>
      <c r="E24" s="1297"/>
      <c r="F24" s="1083">
        <f>D24*12</f>
        <v>0</v>
      </c>
      <c r="G24" s="695"/>
      <c r="H24" s="371">
        <f>'Bdgt Yr 2'!H24*1.03</f>
        <v>0</v>
      </c>
      <c r="I24" s="685">
        <f>H24*D24</f>
        <v>0</v>
      </c>
      <c r="J24" s="685">
        <f>IF(I24=0, -6104*D24) + (H24*D24*0.2751)+(6104*D24)</f>
        <v>0</v>
      </c>
      <c r="K24" s="686">
        <f>+I24+J24</f>
        <v>0</v>
      </c>
      <c r="L24" s="346">
        <f>'Cost Share'!K195</f>
        <v>0</v>
      </c>
    </row>
    <row r="25" spans="1:12" x14ac:dyDescent="0.25">
      <c r="A25" s="938"/>
      <c r="B25" s="38">
        <v>2</v>
      </c>
      <c r="C25" s="724" t="str">
        <f>'Bdgt Yr 1'!C25</f>
        <v xml:space="preserve"> </v>
      </c>
      <c r="D25" s="1297">
        <v>0</v>
      </c>
      <c r="E25" s="1297"/>
      <c r="F25" s="1083">
        <f>D25*12</f>
        <v>0</v>
      </c>
      <c r="G25" s="695"/>
      <c r="H25" s="371">
        <f>'Bdgt Yr 2'!H25*1.03</f>
        <v>0</v>
      </c>
      <c r="I25" s="685">
        <f>H25*D25</f>
        <v>0</v>
      </c>
      <c r="J25" s="685">
        <f t="shared" ref="J25:J27" si="5">IF(I25=0, -6104*D25) + (H25*D25*0.2751)+(6104*D25)</f>
        <v>0</v>
      </c>
      <c r="K25" s="686">
        <f>+I25+J25</f>
        <v>0</v>
      </c>
      <c r="L25" s="346">
        <f>'Cost Share'!K196</f>
        <v>0</v>
      </c>
    </row>
    <row r="26" spans="1:12" x14ac:dyDescent="0.25">
      <c r="A26" s="938"/>
      <c r="B26" s="38">
        <v>3</v>
      </c>
      <c r="C26" s="724" t="str">
        <f>'Bdgt Yr 1'!C26</f>
        <v xml:space="preserve"> </v>
      </c>
      <c r="D26" s="1297">
        <v>0</v>
      </c>
      <c r="E26" s="1297"/>
      <c r="F26" s="1083">
        <f>D26*12</f>
        <v>0</v>
      </c>
      <c r="G26" s="695"/>
      <c r="H26" s="371">
        <f>'Bdgt Yr 2'!H26*1.03</f>
        <v>0</v>
      </c>
      <c r="I26" s="685">
        <f>H26*D26</f>
        <v>0</v>
      </c>
      <c r="J26" s="685">
        <f t="shared" si="5"/>
        <v>0</v>
      </c>
      <c r="K26" s="686">
        <f>+I26+J26</f>
        <v>0</v>
      </c>
      <c r="L26" s="346">
        <f>'Cost Share'!K197</f>
        <v>0</v>
      </c>
    </row>
    <row r="27" spans="1:12" x14ac:dyDescent="0.25">
      <c r="A27" s="938"/>
      <c r="B27" s="38">
        <v>4</v>
      </c>
      <c r="C27" s="724" t="str">
        <f>'Bdgt Yr 1'!C27</f>
        <v xml:space="preserve"> </v>
      </c>
      <c r="D27" s="1297">
        <v>0</v>
      </c>
      <c r="E27" s="1297"/>
      <c r="F27" s="1083">
        <f>D27*12</f>
        <v>0</v>
      </c>
      <c r="G27" s="695"/>
      <c r="H27" s="371">
        <f>'Bdgt Yr 2'!H27*1.03</f>
        <v>0</v>
      </c>
      <c r="I27" s="685">
        <f>H27*D27</f>
        <v>0</v>
      </c>
      <c r="J27" s="685">
        <f t="shared" si="5"/>
        <v>0</v>
      </c>
      <c r="K27" s="686">
        <f>+I27+J27</f>
        <v>0</v>
      </c>
      <c r="L27" s="346">
        <f>'Cost Share'!K198</f>
        <v>0</v>
      </c>
    </row>
    <row r="28" spans="1:12" x14ac:dyDescent="0.25">
      <c r="A28" s="942"/>
      <c r="B28" s="128" t="s">
        <v>747</v>
      </c>
      <c r="C28" s="128"/>
      <c r="D28" s="1335" t="s">
        <v>33</v>
      </c>
      <c r="E28" s="1336"/>
      <c r="F28" s="131"/>
      <c r="G28" s="131"/>
      <c r="H28" s="129"/>
      <c r="I28" s="693">
        <f>SUM(I24:I27)</f>
        <v>0</v>
      </c>
      <c r="J28" s="693">
        <f>SUM(J24:J27)</f>
        <v>0</v>
      </c>
      <c r="K28" s="694">
        <f>SUM(K24:K27)</f>
        <v>0</v>
      </c>
      <c r="L28" s="107">
        <f>SUM(L24:L27)</f>
        <v>0</v>
      </c>
    </row>
    <row r="29" spans="1:12" ht="15.6" customHeight="1" x14ac:dyDescent="0.25">
      <c r="A29" s="939"/>
      <c r="B29" s="36"/>
      <c r="C29" s="36"/>
      <c r="D29" s="1331" t="s">
        <v>667</v>
      </c>
      <c r="E29" s="1332"/>
      <c r="F29" s="126"/>
      <c r="G29" s="697"/>
      <c r="H29" s="101"/>
      <c r="I29" s="275" t="s">
        <v>4</v>
      </c>
      <c r="J29" s="52" t="s">
        <v>5</v>
      </c>
      <c r="K29" s="933"/>
      <c r="L29" s="930"/>
    </row>
    <row r="30" spans="1:12" ht="15.6" customHeight="1" x14ac:dyDescent="0.25">
      <c r="A30" s="939"/>
      <c r="B30" s="926" t="s">
        <v>668</v>
      </c>
      <c r="C30" s="925"/>
      <c r="D30" s="1333"/>
      <c r="E30" s="1334"/>
      <c r="F30" s="696" t="s">
        <v>1</v>
      </c>
      <c r="G30" s="698"/>
      <c r="H30" s="66" t="s">
        <v>3</v>
      </c>
      <c r="I30" s="275" t="s">
        <v>7</v>
      </c>
      <c r="J30" s="52" t="s">
        <v>8</v>
      </c>
      <c r="K30" s="352" t="s">
        <v>59</v>
      </c>
      <c r="L30" s="358" t="s">
        <v>6</v>
      </c>
    </row>
    <row r="31" spans="1:12" ht="8.65" customHeight="1" x14ac:dyDescent="0.25">
      <c r="A31" s="939"/>
      <c r="B31" s="111"/>
      <c r="C31" s="38"/>
      <c r="D31" s="1333"/>
      <c r="E31" s="1334"/>
      <c r="F31" s="39"/>
      <c r="G31" s="698"/>
      <c r="H31" s="53"/>
      <c r="I31" s="53"/>
      <c r="J31" s="53"/>
      <c r="K31" s="349"/>
      <c r="L31" s="331"/>
    </row>
    <row r="32" spans="1:12" x14ac:dyDescent="0.25">
      <c r="A32" s="938"/>
      <c r="B32" s="38">
        <v>1</v>
      </c>
      <c r="C32" s="724" t="str">
        <f>'Bdgt Yr 1'!C32</f>
        <v xml:space="preserve"> </v>
      </c>
      <c r="D32" s="1317">
        <v>0</v>
      </c>
      <c r="E32" s="1317"/>
      <c r="F32" s="1083">
        <f>D32*12</f>
        <v>0</v>
      </c>
      <c r="G32" s="698"/>
      <c r="H32" s="371">
        <f>'Bdgt Yr 2'!H32*1.03</f>
        <v>0</v>
      </c>
      <c r="I32" s="1053">
        <f>H32*D32</f>
        <v>0</v>
      </c>
      <c r="J32" s="685">
        <f>IF(D32 = 0, -1701) + (I32*0.0865)+1701</f>
        <v>0</v>
      </c>
      <c r="K32" s="686">
        <f>+I32+J32</f>
        <v>0</v>
      </c>
      <c r="L32" s="346">
        <f>'Cost Share'!K203</f>
        <v>0</v>
      </c>
    </row>
    <row r="33" spans="1:12" x14ac:dyDescent="0.25">
      <c r="A33" s="938"/>
      <c r="B33" s="38">
        <v>2</v>
      </c>
      <c r="C33" s="724" t="str">
        <f>'Bdgt Yr 1'!C33</f>
        <v xml:space="preserve"> </v>
      </c>
      <c r="D33" s="1317">
        <v>0</v>
      </c>
      <c r="E33" s="1317"/>
      <c r="F33" s="1083">
        <f>D33*12</f>
        <v>0</v>
      </c>
      <c r="G33" s="700"/>
      <c r="H33" s="371">
        <f>'Bdgt Yr 2'!H33*1.03</f>
        <v>0</v>
      </c>
      <c r="I33" s="1053">
        <f>H33*D33</f>
        <v>0</v>
      </c>
      <c r="J33" s="685">
        <f>IF(D33 = 0, -1701) + (I33*0.08652)+1701</f>
        <v>0</v>
      </c>
      <c r="K33" s="686">
        <f>+I33+J33</f>
        <v>0</v>
      </c>
      <c r="L33" s="346">
        <f>'Cost Share'!K204</f>
        <v>0</v>
      </c>
    </row>
    <row r="34" spans="1:12" x14ac:dyDescent="0.25">
      <c r="A34" s="938"/>
      <c r="B34" s="111" t="s">
        <v>669</v>
      </c>
      <c r="C34" s="130"/>
      <c r="D34" s="1300" t="s">
        <v>33</v>
      </c>
      <c r="E34" s="1301"/>
      <c r="F34" s="698"/>
      <c r="G34" s="698"/>
      <c r="H34" s="698"/>
      <c r="I34" s="924" t="s">
        <v>33</v>
      </c>
      <c r="J34" s="924"/>
      <c r="K34" s="924"/>
      <c r="L34" s="346"/>
    </row>
    <row r="35" spans="1:12" x14ac:dyDescent="0.25">
      <c r="A35" s="938"/>
      <c r="B35" s="38">
        <v>3</v>
      </c>
      <c r="C35" s="724" t="str">
        <f>'Bdgt Yr 1'!C35</f>
        <v xml:space="preserve"> </v>
      </c>
      <c r="D35" s="1300" t="s">
        <v>33</v>
      </c>
      <c r="E35" s="1301"/>
      <c r="F35" s="698"/>
      <c r="G35" s="698"/>
      <c r="H35" s="125">
        <v>0</v>
      </c>
      <c r="I35" s="699">
        <v>0</v>
      </c>
      <c r="J35" s="685">
        <f>I35*0.0865</f>
        <v>0</v>
      </c>
      <c r="K35" s="686">
        <f>+I35+J35</f>
        <v>0</v>
      </c>
      <c r="L35" s="346">
        <f>'Cost Share'!K206</f>
        <v>0</v>
      </c>
    </row>
    <row r="36" spans="1:12" x14ac:dyDescent="0.25">
      <c r="A36" s="938"/>
      <c r="B36" s="38">
        <v>4</v>
      </c>
      <c r="C36" s="724"/>
      <c r="D36" s="1300" t="s">
        <v>33</v>
      </c>
      <c r="E36" s="1301"/>
      <c r="F36" s="701"/>
      <c r="G36" s="701"/>
      <c r="H36" s="125">
        <v>0</v>
      </c>
      <c r="I36" s="699">
        <v>0</v>
      </c>
      <c r="J36" s="685">
        <f>I36*0.0865</f>
        <v>0</v>
      </c>
      <c r="K36" s="686">
        <f>+I36+J36</f>
        <v>0</v>
      </c>
      <c r="L36" s="346">
        <f>'Cost Share'!K207</f>
        <v>0</v>
      </c>
    </row>
    <row r="37" spans="1:12" x14ac:dyDescent="0.25">
      <c r="A37" s="942"/>
      <c r="B37" s="128" t="s">
        <v>58</v>
      </c>
      <c r="C37" s="128"/>
      <c r="D37" s="76"/>
      <c r="E37" s="77"/>
      <c r="F37" s="131"/>
      <c r="G37" s="131"/>
      <c r="H37" s="129"/>
      <c r="I37" s="693">
        <f>SUM(I32:I36)</f>
        <v>0</v>
      </c>
      <c r="J37" s="693">
        <f>SUM(J32:J36)</f>
        <v>0</v>
      </c>
      <c r="K37" s="693">
        <f>SUM(K32:K36)</f>
        <v>0</v>
      </c>
      <c r="L37" s="107">
        <f>SUM(L32:L36)</f>
        <v>0</v>
      </c>
    </row>
    <row r="38" spans="1:12" ht="7.15" customHeight="1" x14ac:dyDescent="0.25">
      <c r="A38" s="939"/>
      <c r="B38" s="36"/>
      <c r="C38" s="36"/>
      <c r="D38" s="58"/>
      <c r="E38" s="59"/>
      <c r="F38" s="698"/>
      <c r="G38" s="48"/>
      <c r="H38" s="51"/>
      <c r="I38" s="702"/>
      <c r="J38" s="702"/>
      <c r="K38" s="702"/>
      <c r="L38" s="346"/>
    </row>
    <row r="39" spans="1:12" ht="14.65" customHeight="1" x14ac:dyDescent="0.25">
      <c r="A39" s="939"/>
      <c r="B39" s="36"/>
      <c r="C39" s="36"/>
      <c r="D39" s="1298" t="s">
        <v>48</v>
      </c>
      <c r="E39" s="1299"/>
      <c r="F39" s="698"/>
      <c r="G39" s="49" t="s">
        <v>2</v>
      </c>
      <c r="H39" s="52" t="s">
        <v>9</v>
      </c>
      <c r="I39" s="275" t="s">
        <v>4</v>
      </c>
      <c r="J39" s="52" t="s">
        <v>5</v>
      </c>
      <c r="K39" s="495"/>
      <c r="L39" s="930"/>
    </row>
    <row r="40" spans="1:12" x14ac:dyDescent="0.25">
      <c r="A40" s="939"/>
      <c r="B40" s="38"/>
      <c r="C40" s="38"/>
      <c r="D40" s="1298"/>
      <c r="E40" s="1299"/>
      <c r="F40" s="698"/>
      <c r="G40" s="37" t="s">
        <v>10</v>
      </c>
      <c r="H40" s="52"/>
      <c r="I40" s="275" t="s">
        <v>7</v>
      </c>
      <c r="J40" s="52" t="s">
        <v>8</v>
      </c>
      <c r="K40" s="37" t="s">
        <v>59</v>
      </c>
      <c r="L40" s="358" t="s">
        <v>6</v>
      </c>
    </row>
    <row r="41" spans="1:12" x14ac:dyDescent="0.25">
      <c r="A41" s="939"/>
      <c r="B41" s="111" t="s">
        <v>11</v>
      </c>
      <c r="C41" s="38"/>
      <c r="D41" s="60"/>
      <c r="E41" s="61"/>
      <c r="F41" s="698"/>
      <c r="G41" s="50"/>
      <c r="H41" s="53"/>
      <c r="I41" s="53"/>
      <c r="J41" s="53"/>
      <c r="K41" s="371"/>
      <c r="L41" s="346"/>
    </row>
    <row r="42" spans="1:12" x14ac:dyDescent="0.25">
      <c r="A42" s="938"/>
      <c r="B42" s="38">
        <v>1</v>
      </c>
      <c r="C42" s="38" t="s">
        <v>12</v>
      </c>
      <c r="D42" s="1295">
        <v>0</v>
      </c>
      <c r="E42" s="1295"/>
      <c r="F42" s="698"/>
      <c r="G42" s="705">
        <v>0</v>
      </c>
      <c r="H42" s="706">
        <v>0</v>
      </c>
      <c r="I42" s="685">
        <f>(+D42+G42)*H42</f>
        <v>0</v>
      </c>
      <c r="J42" s="685">
        <v>0</v>
      </c>
      <c r="K42" s="685">
        <f>+I42+J42</f>
        <v>0</v>
      </c>
      <c r="L42" s="346">
        <f>'Cost Share'!K213</f>
        <v>0</v>
      </c>
    </row>
    <row r="43" spans="1:12" x14ac:dyDescent="0.25">
      <c r="A43" s="938"/>
      <c r="B43" s="38">
        <v>2</v>
      </c>
      <c r="C43" s="38" t="s">
        <v>12</v>
      </c>
      <c r="D43" s="1295">
        <v>0</v>
      </c>
      <c r="E43" s="1295"/>
      <c r="F43" s="698"/>
      <c r="G43" s="705">
        <v>0</v>
      </c>
      <c r="H43" s="706">
        <v>0</v>
      </c>
      <c r="I43" s="685">
        <f>(+D43+G43)*H43</f>
        <v>0</v>
      </c>
      <c r="J43" s="685">
        <v>0</v>
      </c>
      <c r="K43" s="685">
        <f>+I43+J43</f>
        <v>0</v>
      </c>
      <c r="L43" s="346">
        <f>'Cost Share'!K214</f>
        <v>0</v>
      </c>
    </row>
    <row r="44" spans="1:12" x14ac:dyDescent="0.25">
      <c r="A44" s="938"/>
      <c r="B44" s="38">
        <v>3</v>
      </c>
      <c r="C44" s="38" t="s">
        <v>54</v>
      </c>
      <c r="D44" s="1295">
        <v>0</v>
      </c>
      <c r="E44" s="1295"/>
      <c r="F44" s="698"/>
      <c r="G44" s="705">
        <v>0</v>
      </c>
      <c r="H44" s="706">
        <v>0</v>
      </c>
      <c r="I44" s="685">
        <f>(+D44+G44)*H44</f>
        <v>0</v>
      </c>
      <c r="J44" s="685">
        <f>(G44*H44)*0.0865</f>
        <v>0</v>
      </c>
      <c r="K44" s="685">
        <f>+I44+J44</f>
        <v>0</v>
      </c>
      <c r="L44" s="346">
        <f>'Cost Share'!K215</f>
        <v>0</v>
      </c>
    </row>
    <row r="45" spans="1:12" x14ac:dyDescent="0.25">
      <c r="A45" s="938"/>
      <c r="B45" s="38">
        <v>4</v>
      </c>
      <c r="C45" s="38" t="s">
        <v>13</v>
      </c>
      <c r="D45" s="1295">
        <v>0</v>
      </c>
      <c r="E45" s="1295"/>
      <c r="F45" s="698"/>
      <c r="G45" s="705">
        <v>0</v>
      </c>
      <c r="H45" s="706">
        <v>0</v>
      </c>
      <c r="I45" s="685">
        <f>(+D45+G45)*H45</f>
        <v>0</v>
      </c>
      <c r="J45" s="685">
        <f>(G45*H45)*0.0865</f>
        <v>0</v>
      </c>
      <c r="K45" s="685">
        <f>+I45+J45</f>
        <v>0</v>
      </c>
      <c r="L45" s="346">
        <f>'Cost Share'!K216</f>
        <v>0</v>
      </c>
    </row>
    <row r="46" spans="1:12" x14ac:dyDescent="0.25">
      <c r="A46" s="938" t="s">
        <v>33</v>
      </c>
      <c r="B46" s="38"/>
      <c r="C46" s="38"/>
      <c r="D46" s="707"/>
      <c r="E46" s="708"/>
      <c r="F46" s="700"/>
      <c r="G46" s="709" t="s">
        <v>51</v>
      </c>
      <c r="H46" s="710" t="s">
        <v>2</v>
      </c>
      <c r="I46" s="710" t="s">
        <v>44</v>
      </c>
      <c r="J46" s="711" t="s">
        <v>45</v>
      </c>
      <c r="K46" s="725"/>
      <c r="L46" s="347"/>
    </row>
    <row r="47" spans="1:12" x14ac:dyDescent="0.25">
      <c r="A47" s="938"/>
      <c r="B47" s="38">
        <v>5</v>
      </c>
      <c r="C47" s="38" t="s">
        <v>14</v>
      </c>
      <c r="D47" s="712"/>
      <c r="E47" s="712"/>
      <c r="F47" s="713"/>
      <c r="G47" s="714" t="s">
        <v>33</v>
      </c>
      <c r="H47" s="714" t="s">
        <v>33</v>
      </c>
      <c r="I47" s="715">
        <v>0</v>
      </c>
      <c r="J47" s="716">
        <v>0</v>
      </c>
      <c r="K47" s="685">
        <f>+I47+J47</f>
        <v>0</v>
      </c>
      <c r="L47" s="346">
        <f>'Cost Share'!K218</f>
        <v>0</v>
      </c>
    </row>
    <row r="48" spans="1:12" x14ac:dyDescent="0.25">
      <c r="A48" s="938"/>
      <c r="B48" s="38">
        <v>6</v>
      </c>
      <c r="C48" s="38" t="s">
        <v>14</v>
      </c>
      <c r="D48" s="712"/>
      <c r="E48" s="712"/>
      <c r="F48" s="713"/>
      <c r="G48" s="714" t="s">
        <v>33</v>
      </c>
      <c r="H48" s="714" t="s">
        <v>33</v>
      </c>
      <c r="I48" s="715">
        <v>0</v>
      </c>
      <c r="J48" s="716">
        <v>0</v>
      </c>
      <c r="K48" s="685">
        <f>+I48+J48</f>
        <v>0</v>
      </c>
      <c r="L48" s="346">
        <f>'Cost Share'!K219</f>
        <v>0</v>
      </c>
    </row>
    <row r="49" spans="1:12" ht="3.6" customHeight="1" x14ac:dyDescent="0.25">
      <c r="A49" s="939"/>
      <c r="B49" s="38"/>
      <c r="C49" s="38"/>
      <c r="D49" s="717"/>
      <c r="E49" s="717"/>
      <c r="F49" s="718"/>
      <c r="G49" s="59"/>
      <c r="H49" s="51"/>
      <c r="I49" s="51"/>
      <c r="J49" s="51"/>
      <c r="K49" s="702"/>
      <c r="L49" s="346"/>
    </row>
    <row r="50" spans="1:12" x14ac:dyDescent="0.25">
      <c r="A50" s="942"/>
      <c r="B50" s="128" t="s">
        <v>35</v>
      </c>
      <c r="C50" s="128"/>
      <c r="D50" s="76"/>
      <c r="E50" s="77"/>
      <c r="F50" s="46"/>
      <c r="G50" s="131"/>
      <c r="H50" s="129"/>
      <c r="I50" s="693">
        <f>SUM(I42:I49)</f>
        <v>0</v>
      </c>
      <c r="J50" s="719">
        <f>SUM(J47:J49)</f>
        <v>0</v>
      </c>
      <c r="K50" s="693">
        <f>SUM(K42:K49)</f>
        <v>0</v>
      </c>
      <c r="L50" s="107">
        <f>SUM(L42:L49)</f>
        <v>0</v>
      </c>
    </row>
    <row r="51" spans="1:12" ht="9" customHeight="1" x14ac:dyDescent="0.25">
      <c r="A51" s="939"/>
      <c r="B51" s="687"/>
      <c r="C51" s="687"/>
      <c r="D51" s="692"/>
      <c r="E51" s="720"/>
      <c r="F51" s="687"/>
      <c r="G51" s="371"/>
      <c r="H51" s="371"/>
      <c r="I51" s="371"/>
      <c r="J51" s="687"/>
      <c r="K51" s="371"/>
      <c r="L51" s="346"/>
    </row>
    <row r="52" spans="1:12" x14ac:dyDescent="0.25">
      <c r="A52" s="942"/>
      <c r="B52" s="128" t="s">
        <v>36</v>
      </c>
      <c r="C52" s="128"/>
      <c r="D52" s="76"/>
      <c r="E52" s="77"/>
      <c r="F52" s="128"/>
      <c r="G52" s="131"/>
      <c r="H52" s="129"/>
      <c r="I52" s="693">
        <f>+I13+I20+I28+I37+I50+J50</f>
        <v>0</v>
      </c>
      <c r="J52" s="693">
        <f>+J13+J20+J28+J37+J42+J43+J44+J45</f>
        <v>0</v>
      </c>
      <c r="K52" s="693">
        <f>+K13+K20+K28+K50+K37</f>
        <v>0</v>
      </c>
      <c r="L52" s="107">
        <f>+L13+L20+L28+L50+L37</f>
        <v>0</v>
      </c>
    </row>
    <row r="53" spans="1:12" ht="16.149999999999999" customHeight="1" x14ac:dyDescent="0.25">
      <c r="A53" s="943"/>
      <c r="B53" s="81" t="s">
        <v>49</v>
      </c>
      <c r="C53" s="38"/>
      <c r="D53" s="11"/>
      <c r="E53" s="11"/>
      <c r="F53" s="11"/>
      <c r="G53" s="11"/>
      <c r="H53" s="11"/>
      <c r="I53" s="11"/>
      <c r="J53" s="11"/>
      <c r="K53" s="726"/>
      <c r="L53" s="358" t="s">
        <v>6</v>
      </c>
    </row>
    <row r="54" spans="1:12" x14ac:dyDescent="0.25">
      <c r="A54" s="944"/>
      <c r="B54" s="38">
        <v>1</v>
      </c>
      <c r="C54" s="8"/>
      <c r="D54" s="12"/>
      <c r="E54" s="12"/>
      <c r="F54" s="12"/>
      <c r="G54" s="12"/>
      <c r="H54" s="12"/>
      <c r="I54" s="12"/>
      <c r="J54" s="9"/>
      <c r="K54" s="722">
        <v>0</v>
      </c>
      <c r="L54" s="346">
        <f>'Cost Share'!K225</f>
        <v>0</v>
      </c>
    </row>
    <row r="55" spans="1:12" x14ac:dyDescent="0.25">
      <c r="A55" s="945"/>
      <c r="B55" s="128" t="s">
        <v>50</v>
      </c>
      <c r="C55" s="128"/>
      <c r="D55" s="128"/>
      <c r="E55" s="128"/>
      <c r="F55" s="128"/>
      <c r="G55" s="128"/>
      <c r="H55" s="82"/>
      <c r="I55" s="82"/>
      <c r="J55" s="82"/>
      <c r="K55" s="694">
        <f>SUM(K54:K54)</f>
        <v>0</v>
      </c>
      <c r="L55" s="107">
        <f>SUM(L54:L54)</f>
        <v>0</v>
      </c>
    </row>
    <row r="56" spans="1:12" ht="15.6" customHeight="1" x14ac:dyDescent="0.25">
      <c r="A56" s="944"/>
      <c r="B56" s="111" t="s">
        <v>34</v>
      </c>
      <c r="C56" s="38"/>
      <c r="D56" s="38"/>
      <c r="E56" s="38"/>
      <c r="F56" s="38"/>
      <c r="G56" s="38"/>
      <c r="H56" s="38"/>
      <c r="I56" s="99"/>
      <c r="J56" s="11"/>
      <c r="K56" s="721"/>
      <c r="L56" s="358" t="s">
        <v>6</v>
      </c>
    </row>
    <row r="57" spans="1:12" ht="15" customHeight="1" x14ac:dyDescent="0.25">
      <c r="A57" s="944"/>
      <c r="B57" s="38">
        <v>1</v>
      </c>
      <c r="C57" s="38" t="s">
        <v>60</v>
      </c>
      <c r="D57" s="1311"/>
      <c r="E57" s="1311"/>
      <c r="F57" s="1311"/>
      <c r="G57" s="1311"/>
      <c r="H57" s="1311"/>
      <c r="I57" s="1311"/>
      <c r="J57" s="1312"/>
      <c r="K57" s="722">
        <v>0</v>
      </c>
      <c r="L57" s="346">
        <f>'Cost Share'!K228</f>
        <v>0</v>
      </c>
    </row>
    <row r="58" spans="1:12" ht="15" customHeight="1" x14ac:dyDescent="0.25">
      <c r="A58" s="946" t="s">
        <v>33</v>
      </c>
      <c r="B58" s="38">
        <v>2</v>
      </c>
      <c r="C58" s="38" t="s">
        <v>61</v>
      </c>
      <c r="D58" s="1311"/>
      <c r="E58" s="1311"/>
      <c r="F58" s="1311"/>
      <c r="G58" s="1311"/>
      <c r="H58" s="1311"/>
      <c r="I58" s="1311"/>
      <c r="J58" s="1312"/>
      <c r="K58" s="722">
        <v>0</v>
      </c>
      <c r="L58" s="346">
        <f>'Cost Share'!K229</f>
        <v>0</v>
      </c>
    </row>
    <row r="59" spans="1:12" x14ac:dyDescent="0.25">
      <c r="A59" s="945"/>
      <c r="B59" s="128" t="s">
        <v>37</v>
      </c>
      <c r="C59" s="128"/>
      <c r="D59" s="128"/>
      <c r="E59" s="128"/>
      <c r="F59" s="128"/>
      <c r="G59" s="128"/>
      <c r="H59" s="82"/>
      <c r="I59" s="82"/>
      <c r="J59" s="82"/>
      <c r="K59" s="694">
        <f>SUM(K57:K58)</f>
        <v>0</v>
      </c>
      <c r="L59" s="107">
        <f>SUM(L57:L58)</f>
        <v>0</v>
      </c>
    </row>
    <row r="60" spans="1:12" ht="14.1" customHeight="1" x14ac:dyDescent="0.25">
      <c r="A60" s="944"/>
      <c r="B60" s="111" t="s">
        <v>15</v>
      </c>
      <c r="C60" s="38"/>
      <c r="D60" s="38"/>
      <c r="E60" s="38"/>
      <c r="F60" s="38"/>
      <c r="G60" s="38"/>
      <c r="H60" s="11"/>
      <c r="I60" s="11"/>
      <c r="J60" s="11"/>
      <c r="K60" s="721"/>
      <c r="L60" s="358" t="s">
        <v>6</v>
      </c>
    </row>
    <row r="61" spans="1:12" x14ac:dyDescent="0.25">
      <c r="A61" s="944"/>
      <c r="B61" s="38">
        <v>1</v>
      </c>
      <c r="C61" s="38" t="s">
        <v>16</v>
      </c>
      <c r="D61" s="1320"/>
      <c r="E61" s="1320"/>
      <c r="F61" s="1320"/>
      <c r="G61" s="1320"/>
      <c r="H61" s="1320"/>
      <c r="I61" s="1320"/>
      <c r="J61" s="1321"/>
      <c r="K61" s="722">
        <v>0</v>
      </c>
      <c r="L61" s="346">
        <f>'Cost Share'!K232</f>
        <v>0</v>
      </c>
    </row>
    <row r="62" spans="1:12" x14ac:dyDescent="0.25">
      <c r="A62" s="944"/>
      <c r="B62" s="38">
        <v>2</v>
      </c>
      <c r="C62" s="38" t="s">
        <v>17</v>
      </c>
      <c r="D62" s="1304" t="s">
        <v>33</v>
      </c>
      <c r="E62" s="1304"/>
      <c r="F62" s="1304"/>
      <c r="G62" s="1304"/>
      <c r="H62" s="1304"/>
      <c r="I62" s="1304"/>
      <c r="J62" s="1305"/>
      <c r="K62" s="722">
        <v>0</v>
      </c>
      <c r="L62" s="346">
        <f>'Cost Share'!K233</f>
        <v>0</v>
      </c>
    </row>
    <row r="63" spans="1:12" ht="15.75" customHeight="1" x14ac:dyDescent="0.25">
      <c r="A63" s="944"/>
      <c r="B63" s="38">
        <v>3</v>
      </c>
      <c r="C63" s="38" t="s">
        <v>18</v>
      </c>
      <c r="D63" s="1304" t="s">
        <v>33</v>
      </c>
      <c r="E63" s="1304"/>
      <c r="F63" s="1304"/>
      <c r="G63" s="1304"/>
      <c r="H63" s="1304"/>
      <c r="I63" s="1304"/>
      <c r="J63" s="1305"/>
      <c r="K63" s="722">
        <v>0</v>
      </c>
      <c r="L63" s="346">
        <f>'Cost Share'!K234</f>
        <v>0</v>
      </c>
    </row>
    <row r="64" spans="1:12" ht="18" customHeight="1" x14ac:dyDescent="0.25">
      <c r="A64" s="944"/>
      <c r="B64" s="38">
        <v>4</v>
      </c>
      <c r="C64" s="38" t="s">
        <v>19</v>
      </c>
      <c r="D64" s="1304" t="s">
        <v>33</v>
      </c>
      <c r="E64" s="1304"/>
      <c r="F64" s="1304"/>
      <c r="G64" s="1304"/>
      <c r="H64" s="1304"/>
      <c r="I64" s="1304"/>
      <c r="J64" s="1305"/>
      <c r="K64" s="722">
        <v>0</v>
      </c>
      <c r="L64" s="346">
        <f>'Cost Share'!K235</f>
        <v>0</v>
      </c>
    </row>
    <row r="65" spans="1:12" x14ac:dyDescent="0.25">
      <c r="A65" s="945"/>
      <c r="B65" s="128" t="s">
        <v>38</v>
      </c>
      <c r="C65" s="128"/>
      <c r="D65" s="128"/>
      <c r="E65" s="128"/>
      <c r="F65" s="128"/>
      <c r="G65" s="128"/>
      <c r="H65" s="82"/>
      <c r="I65" s="82"/>
      <c r="J65" s="82"/>
      <c r="K65" s="694">
        <f>SUM(K61:K64)</f>
        <v>0</v>
      </c>
      <c r="L65" s="107">
        <f>SUM(L61:L64)</f>
        <v>0</v>
      </c>
    </row>
    <row r="66" spans="1:12" ht="18.600000000000001" customHeight="1" x14ac:dyDescent="0.25">
      <c r="A66" s="944"/>
      <c r="B66" s="111" t="s">
        <v>20</v>
      </c>
      <c r="C66" s="38"/>
      <c r="D66" s="1306" t="s">
        <v>324</v>
      </c>
      <c r="E66" s="1306"/>
      <c r="F66" s="1306"/>
      <c r="G66" s="1306"/>
      <c r="H66" s="1306"/>
      <c r="I66" s="1306"/>
      <c r="J66" s="1307"/>
      <c r="K66" s="721"/>
      <c r="L66" s="358" t="s">
        <v>6</v>
      </c>
    </row>
    <row r="67" spans="1:12" ht="15.75" customHeight="1" x14ac:dyDescent="0.25">
      <c r="A67" s="944"/>
      <c r="B67" s="948">
        <v>1</v>
      </c>
      <c r="C67" s="948" t="s">
        <v>670</v>
      </c>
      <c r="D67" s="1304" t="s">
        <v>33</v>
      </c>
      <c r="E67" s="1304"/>
      <c r="F67" s="1304"/>
      <c r="G67" s="1304"/>
      <c r="H67" s="1304"/>
      <c r="I67" s="1304"/>
      <c r="J67" s="1305"/>
      <c r="K67" s="722">
        <v>0</v>
      </c>
      <c r="L67" s="346">
        <f>'Cost Share'!K238</f>
        <v>0</v>
      </c>
    </row>
    <row r="68" spans="1:12" ht="15.75" customHeight="1" x14ac:dyDescent="0.25">
      <c r="A68" s="944"/>
      <c r="B68" s="948">
        <v>2</v>
      </c>
      <c r="C68" s="948" t="s">
        <v>358</v>
      </c>
      <c r="D68" s="1304" t="s">
        <v>33</v>
      </c>
      <c r="E68" s="1304"/>
      <c r="F68" s="1304"/>
      <c r="G68" s="1304"/>
      <c r="H68" s="1304"/>
      <c r="I68" s="1304"/>
      <c r="J68" s="1305"/>
      <c r="K68" s="722">
        <v>0</v>
      </c>
      <c r="L68" s="346">
        <f>'Cost Share'!K239</f>
        <v>0</v>
      </c>
    </row>
    <row r="69" spans="1:12" x14ac:dyDescent="0.25">
      <c r="A69" s="944"/>
      <c r="B69" s="948">
        <v>3</v>
      </c>
      <c r="C69" s="948" t="s">
        <v>738</v>
      </c>
      <c r="D69" s="1304" t="s">
        <v>33</v>
      </c>
      <c r="E69" s="1304"/>
      <c r="F69" s="1304"/>
      <c r="G69" s="1304"/>
      <c r="H69" s="1304"/>
      <c r="I69" s="1304"/>
      <c r="J69" s="1305"/>
      <c r="K69" s="722">
        <v>0</v>
      </c>
      <c r="L69" s="346">
        <f>'Cost Share'!K240</f>
        <v>0</v>
      </c>
    </row>
    <row r="70" spans="1:12" x14ac:dyDescent="0.25">
      <c r="A70" s="944"/>
      <c r="B70" s="948">
        <v>4</v>
      </c>
      <c r="C70" s="948" t="s">
        <v>21</v>
      </c>
      <c r="D70" s="1304"/>
      <c r="E70" s="1304"/>
      <c r="F70" s="1304"/>
      <c r="G70" s="1304"/>
      <c r="H70" s="1304"/>
      <c r="I70" s="1304"/>
      <c r="J70" s="1305"/>
      <c r="K70" s="722">
        <v>0</v>
      </c>
      <c r="L70" s="346">
        <f>'Cost Share'!K241</f>
        <v>0</v>
      </c>
    </row>
    <row r="71" spans="1:12" x14ac:dyDescent="0.25">
      <c r="A71" s="944"/>
      <c r="B71" s="948">
        <v>5</v>
      </c>
      <c r="C71" s="948" t="s">
        <v>22</v>
      </c>
      <c r="D71" s="1304"/>
      <c r="E71" s="1304"/>
      <c r="F71" s="1304"/>
      <c r="G71" s="1304"/>
      <c r="H71" s="1304"/>
      <c r="I71" s="1304"/>
      <c r="J71" s="1305"/>
      <c r="K71" s="722">
        <v>0</v>
      </c>
      <c r="L71" s="346">
        <f>'Cost Share'!K242</f>
        <v>0</v>
      </c>
    </row>
    <row r="72" spans="1:12" x14ac:dyDescent="0.25">
      <c r="A72" s="944"/>
      <c r="B72" s="948">
        <v>6</v>
      </c>
      <c r="C72" s="948" t="s">
        <v>328</v>
      </c>
      <c r="D72" s="1304"/>
      <c r="E72" s="1304"/>
      <c r="F72" s="1304"/>
      <c r="G72" s="1304"/>
      <c r="H72" s="1304"/>
      <c r="I72" s="1304"/>
      <c r="J72" s="1305"/>
      <c r="K72" s="722">
        <v>0</v>
      </c>
      <c r="L72" s="346">
        <f>'Cost Share'!K243</f>
        <v>0</v>
      </c>
    </row>
    <row r="73" spans="1:12" ht="30.75" x14ac:dyDescent="0.25">
      <c r="A73" s="932"/>
      <c r="B73" s="948">
        <v>7</v>
      </c>
      <c r="C73" s="950" t="s">
        <v>23</v>
      </c>
      <c r="D73" s="1304" t="s">
        <v>33</v>
      </c>
      <c r="E73" s="1304"/>
      <c r="F73" s="1304"/>
      <c r="G73" s="1304"/>
      <c r="H73" s="1304"/>
      <c r="I73" s="1304"/>
      <c r="J73" s="1305"/>
      <c r="K73" s="722"/>
      <c r="L73" s="346">
        <f>'Cost Share'!K244</f>
        <v>0</v>
      </c>
    </row>
    <row r="74" spans="1:12" ht="30.75" x14ac:dyDescent="0.25">
      <c r="A74" s="932"/>
      <c r="B74" s="948">
        <v>8</v>
      </c>
      <c r="C74" s="950" t="s">
        <v>24</v>
      </c>
      <c r="D74" s="1304"/>
      <c r="E74" s="1304"/>
      <c r="F74" s="1304"/>
      <c r="G74" s="1304"/>
      <c r="H74" s="1304"/>
      <c r="I74" s="1304"/>
      <c r="J74" s="1305"/>
      <c r="K74" s="722">
        <v>0</v>
      </c>
      <c r="L74" s="346">
        <f>'Cost Share'!K245</f>
        <v>0</v>
      </c>
    </row>
    <row r="75" spans="1:12" x14ac:dyDescent="0.25">
      <c r="A75" s="947" t="s">
        <v>33</v>
      </c>
      <c r="B75" s="948">
        <v>9</v>
      </c>
      <c r="C75" s="948" t="s">
        <v>19</v>
      </c>
      <c r="D75" s="1349" t="s">
        <v>33</v>
      </c>
      <c r="E75" s="1349"/>
      <c r="F75" s="1349"/>
      <c r="G75" s="1349"/>
      <c r="H75" s="1349"/>
      <c r="I75" s="1349"/>
      <c r="J75" s="1350"/>
      <c r="K75" s="722">
        <v>0</v>
      </c>
      <c r="L75" s="346">
        <f>'Cost Share'!K246</f>
        <v>0</v>
      </c>
    </row>
    <row r="76" spans="1:12" x14ac:dyDescent="0.25">
      <c r="A76" s="944"/>
      <c r="B76" s="113" t="s">
        <v>41</v>
      </c>
      <c r="C76" s="128"/>
      <c r="D76" s="128"/>
      <c r="E76" s="128"/>
      <c r="F76" s="128"/>
      <c r="G76" s="128"/>
      <c r="H76" s="82"/>
      <c r="I76" s="82"/>
      <c r="J76" s="82"/>
      <c r="K76" s="351">
        <f>SUM(K67:K75)</f>
        <v>0</v>
      </c>
      <c r="L76" s="107">
        <f>SUM(L67:L75)</f>
        <v>0</v>
      </c>
    </row>
    <row r="77" spans="1:12" ht="7.5" customHeight="1" x14ac:dyDescent="0.25">
      <c r="A77" s="949"/>
      <c r="B77" s="38"/>
      <c r="C77" s="38"/>
      <c r="D77" s="38"/>
      <c r="E77" s="38"/>
      <c r="F77" s="38"/>
      <c r="G77" s="38"/>
      <c r="H77" s="11"/>
      <c r="I77" s="11"/>
      <c r="J77" s="11"/>
      <c r="K77" s="364"/>
      <c r="L77" s="359"/>
    </row>
    <row r="78" spans="1:12" x14ac:dyDescent="0.25">
      <c r="A78" s="949" t="s">
        <v>33</v>
      </c>
      <c r="B78" s="113" t="s">
        <v>40</v>
      </c>
      <c r="C78" s="128"/>
      <c r="D78" s="128"/>
      <c r="E78" s="128"/>
      <c r="F78" s="128"/>
      <c r="G78" s="128"/>
      <c r="H78" s="82"/>
      <c r="I78" s="82"/>
      <c r="J78" s="82"/>
      <c r="K78" s="351">
        <f>+K52+K55+K59+K65+K76</f>
        <v>0</v>
      </c>
      <c r="L78" s="107">
        <f>+L52+L55+L59+L65+L76</f>
        <v>0</v>
      </c>
    </row>
    <row r="79" spans="1:12" ht="4.5" customHeight="1" x14ac:dyDescent="0.25">
      <c r="A79" s="949"/>
      <c r="B79" s="36"/>
      <c r="C79" s="36"/>
      <c r="D79" s="36"/>
      <c r="E79" s="36"/>
      <c r="F79" s="36"/>
      <c r="G79" s="36"/>
      <c r="H79" s="13"/>
      <c r="I79" s="10"/>
      <c r="J79" s="10"/>
      <c r="K79" s="19"/>
      <c r="L79" s="346"/>
    </row>
    <row r="80" spans="1:12" x14ac:dyDescent="0.25">
      <c r="A80" s="949"/>
      <c r="B80" s="114" t="s">
        <v>25</v>
      </c>
      <c r="C80" s="84"/>
      <c r="D80" s="85"/>
      <c r="E80" s="86" t="s">
        <v>26</v>
      </c>
      <c r="F80" s="420">
        <f>'Bdgt Yr 2'!F80</f>
        <v>0.33</v>
      </c>
      <c r="G80" s="22"/>
      <c r="H80" s="84" t="s">
        <v>39</v>
      </c>
      <c r="I80" s="1092">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326</v>
      </c>
      <c r="K84" s="1326">
        <f>+K82+L82</f>
        <v>0</v>
      </c>
      <c r="L84" s="1327"/>
    </row>
    <row r="85" spans="1:12" ht="17.100000000000001" customHeight="1" x14ac:dyDescent="0.25">
      <c r="A85" s="94" t="s">
        <v>27</v>
      </c>
      <c r="B85" s="1322" t="s">
        <v>33</v>
      </c>
      <c r="C85" s="1322"/>
      <c r="D85" s="1322"/>
      <c r="E85" s="1322"/>
      <c r="F85" s="1322"/>
      <c r="G85" s="1322"/>
      <c r="H85" s="1322"/>
      <c r="I85" s="1322"/>
      <c r="J85" s="1322"/>
      <c r="K85" s="1322"/>
      <c r="L85" s="1323"/>
    </row>
    <row r="86" spans="1:12" ht="16.5" customHeight="1" x14ac:dyDescent="0.25">
      <c r="A86" s="92"/>
      <c r="B86" s="1324"/>
      <c r="C86" s="1324"/>
      <c r="D86" s="1324"/>
      <c r="E86" s="1324"/>
      <c r="F86" s="1324"/>
      <c r="G86" s="1324"/>
      <c r="H86" s="1324"/>
      <c r="I86" s="1324"/>
      <c r="J86" s="1324"/>
      <c r="K86" s="1324"/>
      <c r="L86" s="1325"/>
    </row>
    <row r="87" spans="1:12" x14ac:dyDescent="0.25">
      <c r="A87" s="95"/>
      <c r="B87" s="7"/>
      <c r="C87" s="7"/>
      <c r="D87" s="7"/>
      <c r="E87" s="7"/>
      <c r="F87" s="7"/>
      <c r="G87" s="7"/>
      <c r="H87" s="7"/>
      <c r="I87" s="7"/>
      <c r="J87" s="7"/>
      <c r="K87" s="7"/>
      <c r="L87" s="7"/>
    </row>
    <row r="88" spans="1:12" s="951" customFormat="1" ht="36.6" customHeight="1" x14ac:dyDescent="0.3">
      <c r="A88" s="1328" t="s">
        <v>739</v>
      </c>
      <c r="B88" s="1328"/>
      <c r="C88" s="1328"/>
      <c r="D88" s="1328"/>
      <c r="E88" s="1328"/>
      <c r="F88" s="1328"/>
      <c r="G88" s="1328"/>
      <c r="H88" s="1328"/>
      <c r="I88" s="1328"/>
      <c r="J88" s="1328"/>
      <c r="K88" s="1328"/>
      <c r="L88" s="1328"/>
    </row>
    <row r="89" spans="1:12" s="933" customFormat="1" ht="17.649999999999999" customHeight="1" x14ac:dyDescent="0.25">
      <c r="A89" s="937"/>
      <c r="D89" s="935"/>
      <c r="E89" s="935"/>
      <c r="F89" s="952"/>
      <c r="G89" s="952"/>
      <c r="H89" s="952"/>
      <c r="I89" s="952"/>
      <c r="J89" s="934"/>
      <c r="K89" s="934"/>
    </row>
    <row r="90" spans="1:12" s="933" customFormat="1" ht="18.75" x14ac:dyDescent="0.3">
      <c r="A90" s="954" t="s">
        <v>741</v>
      </c>
      <c r="C90" s="936"/>
      <c r="D90" s="935"/>
      <c r="E90" s="935"/>
      <c r="F90" s="952"/>
      <c r="G90" s="952"/>
      <c r="H90" s="952"/>
      <c r="I90" s="952"/>
      <c r="J90" s="934"/>
      <c r="K90" s="934"/>
    </row>
    <row r="91" spans="1:12" x14ac:dyDescent="0.25">
      <c r="C91" s="933"/>
    </row>
    <row r="92" spans="1:12" x14ac:dyDescent="0.25">
      <c r="B92" s="933"/>
      <c r="C92" s="933"/>
    </row>
    <row r="93" spans="1:12" x14ac:dyDescent="0.25">
      <c r="B93" s="933"/>
      <c r="C93" s="933"/>
    </row>
    <row r="94" spans="1:12" x14ac:dyDescent="0.25">
      <c r="B94" s="933"/>
      <c r="C94" s="933"/>
    </row>
  </sheetData>
  <sheetProtection algorithmName="SHA-512" hashValue="DzX2zgPriovkOHain2cU7wU69Hnoo19icaXH6w+PDMSp6eD8IHGnFxdS3xBwqEFJMMyStpL5QKXXUz9lJiuzcw==" saltValue="HkYvBsXTv18T5BBWT0LTQg==" spinCount="100000" sheet="1" objects="1" scenarios="1"/>
  <mergeCells count="57">
    <mergeCell ref="D71:J71"/>
    <mergeCell ref="D72:J72"/>
    <mergeCell ref="K84:L84"/>
    <mergeCell ref="D74:J74"/>
    <mergeCell ref="B85:L86"/>
    <mergeCell ref="D73:J73"/>
    <mergeCell ref="D75:J75"/>
    <mergeCell ref="D70:J70"/>
    <mergeCell ref="D42:E42"/>
    <mergeCell ref="D61:J61"/>
    <mergeCell ref="D43:E43"/>
    <mergeCell ref="D44:E44"/>
    <mergeCell ref="D62:J62"/>
    <mergeCell ref="D58:J58"/>
    <mergeCell ref="D57:J57"/>
    <mergeCell ref="D63:J63"/>
    <mergeCell ref="D64:J64"/>
    <mergeCell ref="D66:J66"/>
    <mergeCell ref="D25:E25"/>
    <mergeCell ref="D32:E32"/>
    <mergeCell ref="D67:J67"/>
    <mergeCell ref="D68:J68"/>
    <mergeCell ref="D69:J69"/>
    <mergeCell ref="D34:E34"/>
    <mergeCell ref="D35:E35"/>
    <mergeCell ref="D36:E36"/>
    <mergeCell ref="D39:E40"/>
    <mergeCell ref="D27:E27"/>
    <mergeCell ref="D28:E28"/>
    <mergeCell ref="D33:E33"/>
    <mergeCell ref="D45:E45"/>
    <mergeCell ref="D26:E26"/>
    <mergeCell ref="D29:E31"/>
    <mergeCell ref="D14:E15"/>
    <mergeCell ref="B22:C23"/>
    <mergeCell ref="D24:E24"/>
    <mergeCell ref="B15:C16"/>
    <mergeCell ref="D18:E18"/>
    <mergeCell ref="D19:E19"/>
    <mergeCell ref="D21:E22"/>
    <mergeCell ref="D17:E17"/>
    <mergeCell ref="A88:L88"/>
    <mergeCell ref="D9:E9"/>
    <mergeCell ref="D7:E7"/>
    <mergeCell ref="G1:I1"/>
    <mergeCell ref="K1:L1"/>
    <mergeCell ref="B2:G2"/>
    <mergeCell ref="J2:L2"/>
    <mergeCell ref="D8:E8"/>
    <mergeCell ref="A1:B1"/>
    <mergeCell ref="D1:F1"/>
    <mergeCell ref="D3:E3"/>
    <mergeCell ref="A4:A5"/>
    <mergeCell ref="D4:E4"/>
    <mergeCell ref="D6:E6"/>
    <mergeCell ref="D10:E10"/>
    <mergeCell ref="D11:E11"/>
  </mergeCells>
  <printOptions horizontalCentered="1" verticalCentered="1"/>
  <pageMargins left="0" right="0" top="0" bottom="0" header="0" footer="0"/>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90"/>
  <sheetViews>
    <sheetView topLeftCell="A16" zoomScale="80" zoomScaleNormal="80" workbookViewId="0">
      <selection activeCell="J33" sqref="J33"/>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4" width="8.7109375" style="123"/>
    <col min="15" max="15" width="17.140625" style="123" customWidth="1"/>
    <col min="16" max="16384" width="8.7109375" style="123"/>
  </cols>
  <sheetData>
    <row r="1" spans="1:12" s="6" customFormat="1" ht="52.15" customHeight="1" x14ac:dyDescent="0.25">
      <c r="A1" s="1308" t="s">
        <v>494</v>
      </c>
      <c r="B1" s="1309"/>
      <c r="C1" s="119" t="s">
        <v>57</v>
      </c>
      <c r="D1" s="1310" t="s">
        <v>53</v>
      </c>
      <c r="E1" s="1310"/>
      <c r="F1" s="1310"/>
      <c r="G1" s="1337">
        <f>'Bdgt Yr 1'!G1:I1</f>
        <v>0</v>
      </c>
      <c r="H1" s="1337"/>
      <c r="I1" s="1338"/>
      <c r="J1" s="120" t="s">
        <v>56</v>
      </c>
      <c r="K1" s="1339">
        <f>'Bdgt Yr 1'!K1:L1</f>
        <v>0</v>
      </c>
      <c r="L1" s="1340"/>
    </row>
    <row r="2" spans="1:12" ht="46.9" customHeight="1" x14ac:dyDescent="0.25">
      <c r="A2" s="344" t="s">
        <v>0</v>
      </c>
      <c r="B2" s="1341">
        <f>'Bdgt Yr 1'!B2:G2</f>
        <v>0</v>
      </c>
      <c r="C2" s="1337"/>
      <c r="D2" s="1337"/>
      <c r="E2" s="1337"/>
      <c r="F2" s="1337"/>
      <c r="G2" s="1338"/>
      <c r="H2" s="121" t="s">
        <v>28</v>
      </c>
      <c r="I2" s="418">
        <f>'Bdgt Yr 3'!I2+1</f>
        <v>2022</v>
      </c>
      <c r="J2" s="1291" t="str">
        <f>'Bdgt Yr 1'!J2:L2</f>
        <v>This Template is password protected.  If changes are needed please call Ext. 3180</v>
      </c>
      <c r="K2" s="1292"/>
      <c r="L2" s="1293"/>
    </row>
    <row r="3" spans="1:12" ht="40.9" customHeight="1" x14ac:dyDescent="0.25">
      <c r="A3" s="343" t="s">
        <v>93</v>
      </c>
      <c r="B3" s="46"/>
      <c r="C3" s="46"/>
      <c r="D3" s="1296" t="s">
        <v>29</v>
      </c>
      <c r="E3" s="1296"/>
      <c r="F3" s="462" t="s">
        <v>1</v>
      </c>
      <c r="G3" s="463" t="s">
        <v>30</v>
      </c>
      <c r="H3" s="141" t="s">
        <v>3</v>
      </c>
      <c r="I3" s="55" t="s">
        <v>31</v>
      </c>
      <c r="J3" s="55" t="s">
        <v>32</v>
      </c>
      <c r="K3" s="362" t="s">
        <v>59</v>
      </c>
      <c r="L3" s="345" t="s">
        <v>6</v>
      </c>
    </row>
    <row r="4" spans="1:12" s="6" customFormat="1" ht="9" customHeight="1" x14ac:dyDescent="0.2">
      <c r="A4" s="1294"/>
      <c r="B4" s="68"/>
      <c r="C4" s="68"/>
      <c r="D4" s="1302" t="s">
        <v>33</v>
      </c>
      <c r="E4" s="1302"/>
      <c r="F4" s="71"/>
      <c r="G4" s="71" t="s">
        <v>33</v>
      </c>
      <c r="H4" s="73"/>
      <c r="I4" s="73" t="s">
        <v>33</v>
      </c>
      <c r="J4" s="73" t="s">
        <v>33</v>
      </c>
      <c r="K4" s="363"/>
      <c r="L4" s="369"/>
    </row>
    <row r="5" spans="1:12" x14ac:dyDescent="0.25">
      <c r="A5" s="1294"/>
      <c r="B5" s="69" t="s">
        <v>47</v>
      </c>
      <c r="C5" s="38"/>
      <c r="D5" s="60"/>
      <c r="E5" s="61"/>
      <c r="F5" s="50"/>
      <c r="G5" s="50"/>
      <c r="H5" s="53"/>
      <c r="I5" s="53"/>
      <c r="J5" s="53"/>
      <c r="K5" s="349"/>
      <c r="L5" s="331"/>
    </row>
    <row r="6" spans="1:12" ht="15.6" customHeight="1" x14ac:dyDescent="0.25">
      <c r="A6" s="938"/>
      <c r="B6" s="38">
        <v>1</v>
      </c>
      <c r="C6" s="1088" t="str">
        <f>'Bdgt Yr 1'!C6</f>
        <v xml:space="preserve"> </v>
      </c>
      <c r="D6" s="1297">
        <v>0</v>
      </c>
      <c r="E6" s="1297"/>
      <c r="F6" s="1084">
        <f t="shared" ref="F6:F11" si="0">D6*9</f>
        <v>0</v>
      </c>
      <c r="G6" s="132">
        <v>0</v>
      </c>
      <c r="H6" s="371">
        <f>'Bdgt Yr 3'!H6*1.03</f>
        <v>0</v>
      </c>
      <c r="I6" s="685">
        <f t="shared" ref="I6:I11" si="1">H6*D6+H6/9*G6</f>
        <v>0</v>
      </c>
      <c r="J6" s="685">
        <f>IF(I6=0, -6104*D6) + (H6*D6*0.219)+(6104*D6)+(H6/9*G6*0.219)</f>
        <v>0</v>
      </c>
      <c r="K6" s="686">
        <f t="shared" ref="K6:K11" si="2">+I6+J6</f>
        <v>0</v>
      </c>
      <c r="L6" s="346">
        <f>'Cost Share'!K264</f>
        <v>0</v>
      </c>
    </row>
    <row r="7" spans="1:12" ht="15.6" customHeight="1" x14ac:dyDescent="0.25">
      <c r="A7" s="938"/>
      <c r="B7" s="38">
        <v>2</v>
      </c>
      <c r="C7" s="142" t="str">
        <f>'Bdgt Yr 1'!C7</f>
        <v xml:space="preserve"> </v>
      </c>
      <c r="D7" s="1297">
        <v>0</v>
      </c>
      <c r="E7" s="1297"/>
      <c r="F7" s="1084">
        <f t="shared" si="0"/>
        <v>0</v>
      </c>
      <c r="G7" s="132">
        <v>0</v>
      </c>
      <c r="H7" s="371">
        <f>'Bdgt Yr 3'!H7*1.03</f>
        <v>0</v>
      </c>
      <c r="I7" s="685">
        <f t="shared" si="1"/>
        <v>0</v>
      </c>
      <c r="J7" s="685">
        <f t="shared" ref="J7:J12" si="3">IF(I7=0, -6104*D7) + (H7*D7*0.219)+(6104*D7)+(H7/9*G7*0.219)</f>
        <v>0</v>
      </c>
      <c r="K7" s="686">
        <f t="shared" si="2"/>
        <v>0</v>
      </c>
      <c r="L7" s="346">
        <f>'Cost Share'!K265</f>
        <v>0</v>
      </c>
    </row>
    <row r="8" spans="1:12" x14ac:dyDescent="0.25">
      <c r="A8" s="938"/>
      <c r="B8" s="38">
        <v>3</v>
      </c>
      <c r="C8" s="142" t="str">
        <f>'Bdgt Yr 1'!C8</f>
        <v xml:space="preserve"> </v>
      </c>
      <c r="D8" s="1297">
        <v>0</v>
      </c>
      <c r="E8" s="1297"/>
      <c r="F8" s="1084">
        <f t="shared" si="0"/>
        <v>0</v>
      </c>
      <c r="G8" s="132">
        <v>0</v>
      </c>
      <c r="H8" s="371">
        <f>'Bdgt Yr 3'!H8*1.03</f>
        <v>0</v>
      </c>
      <c r="I8" s="685">
        <f t="shared" si="1"/>
        <v>0</v>
      </c>
      <c r="J8" s="685">
        <f t="shared" si="3"/>
        <v>0</v>
      </c>
      <c r="K8" s="686">
        <f t="shared" si="2"/>
        <v>0</v>
      </c>
      <c r="L8" s="346">
        <f>'Cost Share'!K266</f>
        <v>0</v>
      </c>
    </row>
    <row r="9" spans="1:12" x14ac:dyDescent="0.25">
      <c r="A9" s="938"/>
      <c r="B9" s="38">
        <v>4</v>
      </c>
      <c r="C9" s="142" t="str">
        <f>'Bdgt Yr 1'!C9</f>
        <v xml:space="preserve"> </v>
      </c>
      <c r="D9" s="1297">
        <v>0</v>
      </c>
      <c r="E9" s="1297"/>
      <c r="F9" s="1084">
        <f t="shared" si="0"/>
        <v>0</v>
      </c>
      <c r="G9" s="132">
        <v>0</v>
      </c>
      <c r="H9" s="371">
        <f>'Bdgt Yr 3'!H9*1.03</f>
        <v>0</v>
      </c>
      <c r="I9" s="685">
        <f t="shared" si="1"/>
        <v>0</v>
      </c>
      <c r="J9" s="685">
        <f t="shared" si="3"/>
        <v>0</v>
      </c>
      <c r="K9" s="686">
        <f t="shared" si="2"/>
        <v>0</v>
      </c>
      <c r="L9" s="346">
        <f>'Cost Share'!K267</f>
        <v>0</v>
      </c>
    </row>
    <row r="10" spans="1:12" x14ac:dyDescent="0.25">
      <c r="A10" s="938"/>
      <c r="B10" s="38">
        <v>5</v>
      </c>
      <c r="C10" s="142" t="str">
        <f>'Bdgt Yr 1'!C10</f>
        <v xml:space="preserve"> </v>
      </c>
      <c r="D10" s="1297">
        <v>0</v>
      </c>
      <c r="E10" s="1297"/>
      <c r="F10" s="1084">
        <f t="shared" si="0"/>
        <v>0</v>
      </c>
      <c r="G10" s="132">
        <v>0</v>
      </c>
      <c r="H10" s="371">
        <f>'Bdgt Yr 3'!H10*1.03</f>
        <v>0</v>
      </c>
      <c r="I10" s="685">
        <f t="shared" si="1"/>
        <v>0</v>
      </c>
      <c r="J10" s="685">
        <f t="shared" si="3"/>
        <v>0</v>
      </c>
      <c r="K10" s="686">
        <f t="shared" si="2"/>
        <v>0</v>
      </c>
      <c r="L10" s="346">
        <f>'Cost Share'!K268</f>
        <v>0</v>
      </c>
    </row>
    <row r="11" spans="1:12" x14ac:dyDescent="0.25">
      <c r="A11" s="938"/>
      <c r="B11" s="38">
        <v>6</v>
      </c>
      <c r="C11" s="142" t="str">
        <f>'Bdgt Yr 1'!C11</f>
        <v xml:space="preserve"> </v>
      </c>
      <c r="D11" s="1297">
        <v>0</v>
      </c>
      <c r="E11" s="1297"/>
      <c r="F11" s="1084">
        <f t="shared" si="0"/>
        <v>0</v>
      </c>
      <c r="G11" s="132">
        <v>0</v>
      </c>
      <c r="H11" s="371">
        <f>'Bdgt Yr 3'!H11*1.03</f>
        <v>0</v>
      </c>
      <c r="I11" s="685">
        <f t="shared" si="1"/>
        <v>0</v>
      </c>
      <c r="J11" s="685">
        <f t="shared" si="3"/>
        <v>0</v>
      </c>
      <c r="K11" s="686">
        <f t="shared" si="2"/>
        <v>0</v>
      </c>
      <c r="L11" s="346">
        <f>'Cost Share'!K269</f>
        <v>0</v>
      </c>
    </row>
    <row r="12" spans="1:12" ht="8.1" customHeight="1" x14ac:dyDescent="0.25">
      <c r="A12" s="939"/>
      <c r="B12" s="70"/>
      <c r="C12" s="14"/>
      <c r="D12" s="56"/>
      <c r="E12" s="57"/>
      <c r="F12" s="72"/>
      <c r="G12" s="21"/>
      <c r="H12" s="20"/>
      <c r="I12" s="371"/>
      <c r="J12" s="685">
        <f t="shared" si="3"/>
        <v>0</v>
      </c>
      <c r="K12" s="692"/>
      <c r="L12" s="346"/>
    </row>
    <row r="13" spans="1:12" x14ac:dyDescent="0.25">
      <c r="A13" s="940"/>
      <c r="B13" s="128" t="s">
        <v>46</v>
      </c>
      <c r="C13" s="128"/>
      <c r="D13" s="76"/>
      <c r="E13" s="77"/>
      <c r="F13" s="105"/>
      <c r="G13" s="131"/>
      <c r="H13" s="129"/>
      <c r="I13" s="693">
        <f>SUM(I6:I12)</f>
        <v>0</v>
      </c>
      <c r="J13" s="693">
        <f>SUM(J6:J12)</f>
        <v>0</v>
      </c>
      <c r="K13" s="694">
        <f>SUM(K6:K12)</f>
        <v>0</v>
      </c>
      <c r="L13" s="107">
        <f>SUM(L6:L12)</f>
        <v>0</v>
      </c>
    </row>
    <row r="14" spans="1:12" ht="15.6" customHeight="1" x14ac:dyDescent="0.25">
      <c r="A14" s="939"/>
      <c r="B14" s="36"/>
      <c r="C14" s="36"/>
      <c r="D14" s="1351" t="s">
        <v>43</v>
      </c>
      <c r="E14" s="1351"/>
      <c r="F14" s="126"/>
      <c r="G14" s="47"/>
      <c r="H14" s="101"/>
      <c r="I14" s="275" t="s">
        <v>4</v>
      </c>
      <c r="J14" s="52" t="s">
        <v>5</v>
      </c>
      <c r="K14" s="933"/>
      <c r="L14" s="930"/>
    </row>
    <row r="15" spans="1:12" x14ac:dyDescent="0.25">
      <c r="A15" s="939"/>
      <c r="B15" s="1315" t="s">
        <v>744</v>
      </c>
      <c r="C15" s="1316"/>
      <c r="D15" s="1351"/>
      <c r="E15" s="1351"/>
      <c r="F15" s="112" t="s">
        <v>1</v>
      </c>
      <c r="G15" s="47"/>
      <c r="H15" s="52" t="s">
        <v>3</v>
      </c>
      <c r="I15" s="275" t="s">
        <v>7</v>
      </c>
      <c r="J15" s="52" t="s">
        <v>8</v>
      </c>
      <c r="K15" s="352" t="s">
        <v>59</v>
      </c>
      <c r="L15" s="358" t="s">
        <v>6</v>
      </c>
    </row>
    <row r="16" spans="1:12" x14ac:dyDescent="0.25">
      <c r="A16" s="939"/>
      <c r="B16" s="1315"/>
      <c r="C16" s="1316"/>
      <c r="D16" s="60"/>
      <c r="E16" s="61"/>
      <c r="F16" s="39"/>
      <c r="G16" s="47"/>
      <c r="H16" s="53"/>
      <c r="I16" s="51"/>
      <c r="J16" s="53"/>
      <c r="K16" s="692"/>
      <c r="L16" s="346"/>
    </row>
    <row r="17" spans="1:12" ht="15.6" customHeight="1" x14ac:dyDescent="0.25">
      <c r="A17" s="938"/>
      <c r="B17" s="38">
        <v>1</v>
      </c>
      <c r="C17" s="1088">
        <f>'Bdgt Yr 1'!C17</f>
        <v>0</v>
      </c>
      <c r="D17" s="1297">
        <v>0</v>
      </c>
      <c r="E17" s="1297"/>
      <c r="F17" s="1084">
        <f>D17*12</f>
        <v>0</v>
      </c>
      <c r="G17" s="47"/>
      <c r="H17" s="371">
        <f>'Bdgt Yr 3'!H17*1.03</f>
        <v>0</v>
      </c>
      <c r="I17" s="685">
        <f>H17*D17</f>
        <v>0</v>
      </c>
      <c r="J17" s="685">
        <f>IF(I17=0, -6104*D17) + (H17*D17*0.219)+(6104*D17)</f>
        <v>0</v>
      </c>
      <c r="K17" s="686">
        <f>+I17+J17</f>
        <v>0</v>
      </c>
      <c r="L17" s="346">
        <f>'Cost Share'!K275</f>
        <v>0</v>
      </c>
    </row>
    <row r="18" spans="1:12" x14ac:dyDescent="0.25">
      <c r="A18" s="938"/>
      <c r="B18" s="38">
        <v>2</v>
      </c>
      <c r="C18" s="142" t="str">
        <f>'Bdgt Yr 1'!C18</f>
        <v xml:space="preserve"> </v>
      </c>
      <c r="D18" s="1297">
        <v>0</v>
      </c>
      <c r="E18" s="1297"/>
      <c r="F18" s="1084">
        <f>D18*12</f>
        <v>0</v>
      </c>
      <c r="G18" s="47"/>
      <c r="H18" s="371">
        <f>'Bdgt Yr 3'!H18*1.03</f>
        <v>0</v>
      </c>
      <c r="I18" s="685">
        <f>H18*D18</f>
        <v>0</v>
      </c>
      <c r="J18" s="685">
        <f t="shared" ref="J18:J19" si="4">IF(I18=0, -6104*D18) + (H18*D18*0.219)+(6104*D18)</f>
        <v>0</v>
      </c>
      <c r="K18" s="686">
        <f>+I18+J18</f>
        <v>0</v>
      </c>
      <c r="L18" s="346">
        <f>'Cost Share'!K276</f>
        <v>0</v>
      </c>
    </row>
    <row r="19" spans="1:12" x14ac:dyDescent="0.25">
      <c r="A19" s="938"/>
      <c r="B19" s="38">
        <v>3</v>
      </c>
      <c r="C19" s="142" t="str">
        <f>'Bdgt Yr 1'!C19</f>
        <v xml:space="preserve"> </v>
      </c>
      <c r="D19" s="1297">
        <v>0</v>
      </c>
      <c r="E19" s="1297"/>
      <c r="F19" s="1084">
        <f>D19*12</f>
        <v>0</v>
      </c>
      <c r="G19" s="47"/>
      <c r="H19" s="371">
        <f>'Bdgt Yr 3'!H19*1.03</f>
        <v>0</v>
      </c>
      <c r="I19" s="685">
        <f>H19*D19</f>
        <v>0</v>
      </c>
      <c r="J19" s="685">
        <f t="shared" si="4"/>
        <v>0</v>
      </c>
      <c r="K19" s="686">
        <f>+I19+J19</f>
        <v>0</v>
      </c>
      <c r="L19" s="346">
        <f>'Cost Share'!K277</f>
        <v>0</v>
      </c>
    </row>
    <row r="20" spans="1:12" x14ac:dyDescent="0.25">
      <c r="A20" s="942"/>
      <c r="B20" s="128" t="s">
        <v>745</v>
      </c>
      <c r="C20" s="128"/>
      <c r="D20" s="76"/>
      <c r="E20" s="77"/>
      <c r="F20" s="105"/>
      <c r="G20" s="131"/>
      <c r="H20" s="129"/>
      <c r="I20" s="693">
        <f>SUM(I17:I19)</f>
        <v>0</v>
      </c>
      <c r="J20" s="693">
        <f>SUM(J17:J19)</f>
        <v>0</v>
      </c>
      <c r="K20" s="694">
        <f>SUM(K17:K19)</f>
        <v>0</v>
      </c>
      <c r="L20" s="107">
        <f>SUM(L17:L19)</f>
        <v>0</v>
      </c>
    </row>
    <row r="21" spans="1:12" ht="17.100000000000001" customHeight="1" x14ac:dyDescent="0.25">
      <c r="A21" s="941"/>
      <c r="B21" s="36"/>
      <c r="C21" s="36"/>
      <c r="D21" s="1351" t="s">
        <v>43</v>
      </c>
      <c r="E21" s="1351"/>
      <c r="F21" s="126"/>
      <c r="G21" s="47"/>
      <c r="H21" s="101"/>
      <c r="I21" s="275" t="s">
        <v>4</v>
      </c>
      <c r="J21" s="52" t="s">
        <v>5</v>
      </c>
      <c r="K21" s="933"/>
      <c r="L21" s="930"/>
    </row>
    <row r="22" spans="1:12" x14ac:dyDescent="0.25">
      <c r="A22" s="941"/>
      <c r="B22" s="1329" t="s">
        <v>746</v>
      </c>
      <c r="C22" s="1330"/>
      <c r="D22" s="1351"/>
      <c r="E22" s="1351"/>
      <c r="F22" s="112" t="s">
        <v>1</v>
      </c>
      <c r="G22" s="47"/>
      <c r="H22" s="66" t="s">
        <v>3</v>
      </c>
      <c r="I22" s="275" t="s">
        <v>7</v>
      </c>
      <c r="J22" s="52" t="s">
        <v>8</v>
      </c>
      <c r="K22" s="352" t="s">
        <v>59</v>
      </c>
      <c r="L22" s="358" t="s">
        <v>6</v>
      </c>
    </row>
    <row r="23" spans="1:12" x14ac:dyDescent="0.25">
      <c r="A23" s="941"/>
      <c r="B23" s="1329"/>
      <c r="C23" s="1330"/>
      <c r="D23" s="60"/>
      <c r="E23" s="61"/>
      <c r="F23" s="39"/>
      <c r="G23" s="47"/>
      <c r="H23" s="53"/>
      <c r="I23" s="51"/>
      <c r="J23" s="53"/>
      <c r="K23" s="692"/>
      <c r="L23" s="346"/>
    </row>
    <row r="24" spans="1:12" x14ac:dyDescent="0.25">
      <c r="A24" s="938"/>
      <c r="B24" s="38">
        <v>1</v>
      </c>
      <c r="C24" s="142" t="str">
        <f>'Bdgt Yr 1'!C24</f>
        <v xml:space="preserve"> </v>
      </c>
      <c r="D24" s="1297">
        <v>0</v>
      </c>
      <c r="E24" s="1297"/>
      <c r="F24" s="1084">
        <f>D24*12</f>
        <v>0</v>
      </c>
      <c r="G24" s="47"/>
      <c r="H24" s="371">
        <f>'Bdgt Yr 3'!H24*1.03</f>
        <v>0</v>
      </c>
      <c r="I24" s="685">
        <f>H24*D24</f>
        <v>0</v>
      </c>
      <c r="J24" s="685">
        <f>IF(I24=0, -6104*D24) + (H24*D24*0.2751)+(6104*D24)</f>
        <v>0</v>
      </c>
      <c r="K24" s="686">
        <f>+I24+J24</f>
        <v>0</v>
      </c>
      <c r="L24" s="346">
        <f>'Cost Share'!K282</f>
        <v>0</v>
      </c>
    </row>
    <row r="25" spans="1:12" x14ac:dyDescent="0.25">
      <c r="A25" s="938"/>
      <c r="B25" s="38">
        <v>2</v>
      </c>
      <c r="C25" s="142" t="str">
        <f>'Bdgt Yr 1'!C25</f>
        <v xml:space="preserve"> </v>
      </c>
      <c r="D25" s="1297">
        <v>0</v>
      </c>
      <c r="E25" s="1297"/>
      <c r="F25" s="1084">
        <f>D25*12</f>
        <v>0</v>
      </c>
      <c r="G25" s="47"/>
      <c r="H25" s="371">
        <f>'Bdgt Yr 3'!H25*1.03</f>
        <v>0</v>
      </c>
      <c r="I25" s="685">
        <f>H25*D25</f>
        <v>0</v>
      </c>
      <c r="J25" s="685">
        <f t="shared" ref="J25:J27" si="5">IF(I25=0, -6104*D25) + (H25*D25*0.2751)+(6104*D25)</f>
        <v>0</v>
      </c>
      <c r="K25" s="686">
        <f>+I25+J25</f>
        <v>0</v>
      </c>
      <c r="L25" s="346">
        <f>'Cost Share'!K283</f>
        <v>0</v>
      </c>
    </row>
    <row r="26" spans="1:12" x14ac:dyDescent="0.25">
      <c r="A26" s="938"/>
      <c r="B26" s="38">
        <v>3</v>
      </c>
      <c r="C26" s="142" t="str">
        <f>'Bdgt Yr 1'!C26</f>
        <v xml:space="preserve"> </v>
      </c>
      <c r="D26" s="1297">
        <v>0</v>
      </c>
      <c r="E26" s="1297"/>
      <c r="F26" s="1084">
        <f>D26*12</f>
        <v>0</v>
      </c>
      <c r="G26" s="47"/>
      <c r="H26" s="371">
        <f>'Bdgt Yr 3'!H26*1.03</f>
        <v>0</v>
      </c>
      <c r="I26" s="685">
        <f>H26*D26</f>
        <v>0</v>
      </c>
      <c r="J26" s="685">
        <f t="shared" si="5"/>
        <v>0</v>
      </c>
      <c r="K26" s="686">
        <f>+I26+J26</f>
        <v>0</v>
      </c>
      <c r="L26" s="346">
        <f>'Cost Share'!K284</f>
        <v>0</v>
      </c>
    </row>
    <row r="27" spans="1:12" x14ac:dyDescent="0.25">
      <c r="A27" s="938"/>
      <c r="B27" s="38">
        <v>4</v>
      </c>
      <c r="C27" s="142" t="str">
        <f>'Bdgt Yr 1'!C27</f>
        <v xml:space="preserve"> </v>
      </c>
      <c r="D27" s="1297">
        <v>0</v>
      </c>
      <c r="E27" s="1297"/>
      <c r="F27" s="1084">
        <f>D27*12</f>
        <v>0</v>
      </c>
      <c r="G27" s="47"/>
      <c r="H27" s="371">
        <f>'Bdgt Yr 3'!H27*1.03</f>
        <v>0</v>
      </c>
      <c r="I27" s="685">
        <f>H27*D27</f>
        <v>0</v>
      </c>
      <c r="J27" s="685">
        <f t="shared" si="5"/>
        <v>0</v>
      </c>
      <c r="K27" s="686">
        <f>+I27+J27</f>
        <v>0</v>
      </c>
      <c r="L27" s="346">
        <f>'Cost Share'!K285</f>
        <v>0</v>
      </c>
    </row>
    <row r="28" spans="1:12" x14ac:dyDescent="0.25">
      <c r="A28" s="942"/>
      <c r="B28" s="128" t="s">
        <v>747</v>
      </c>
      <c r="C28" s="128"/>
      <c r="D28" s="1335" t="s">
        <v>33</v>
      </c>
      <c r="E28" s="1336"/>
      <c r="F28" s="131"/>
      <c r="G28" s="131"/>
      <c r="H28" s="129"/>
      <c r="I28" s="693">
        <f>SUM(I24:I27)</f>
        <v>0</v>
      </c>
      <c r="J28" s="693">
        <f>SUM(J24:J27)</f>
        <v>0</v>
      </c>
      <c r="K28" s="694">
        <f>SUM(K24:K27)</f>
        <v>0</v>
      </c>
      <c r="L28" s="107">
        <f>SUM(L24:L27)</f>
        <v>0</v>
      </c>
    </row>
    <row r="29" spans="1:12" ht="15.6" customHeight="1" x14ac:dyDescent="0.25">
      <c r="A29" s="939"/>
      <c r="B29" s="36"/>
      <c r="C29" s="36"/>
      <c r="D29" s="1331" t="s">
        <v>667</v>
      </c>
      <c r="E29" s="1332"/>
      <c r="F29" s="126"/>
      <c r="G29" s="63"/>
      <c r="H29" s="101"/>
      <c r="I29" s="275" t="s">
        <v>4</v>
      </c>
      <c r="J29" s="52" t="s">
        <v>5</v>
      </c>
      <c r="K29" s="933"/>
      <c r="L29" s="930"/>
    </row>
    <row r="30" spans="1:12" ht="15.6" customHeight="1" x14ac:dyDescent="0.25">
      <c r="A30" s="939"/>
      <c r="B30" s="926" t="s">
        <v>668</v>
      </c>
      <c r="C30" s="925"/>
      <c r="D30" s="1333"/>
      <c r="E30" s="1334"/>
      <c r="F30" s="696" t="s">
        <v>1</v>
      </c>
      <c r="G30" s="62"/>
      <c r="H30" s="66" t="s">
        <v>3</v>
      </c>
      <c r="I30" s="275" t="s">
        <v>7</v>
      </c>
      <c r="J30" s="52" t="s">
        <v>8</v>
      </c>
      <c r="K30" s="352" t="s">
        <v>59</v>
      </c>
      <c r="L30" s="358" t="s">
        <v>6</v>
      </c>
    </row>
    <row r="31" spans="1:12" ht="8.65" customHeight="1" x14ac:dyDescent="0.25">
      <c r="A31" s="939"/>
      <c r="B31" s="111"/>
      <c r="C31" s="38"/>
      <c r="D31" s="1333"/>
      <c r="E31" s="1334"/>
      <c r="F31" s="39"/>
      <c r="G31" s="62"/>
      <c r="H31" s="53"/>
      <c r="I31" s="53"/>
      <c r="J31" s="53"/>
      <c r="K31" s="349"/>
      <c r="L31" s="331"/>
    </row>
    <row r="32" spans="1:12" x14ac:dyDescent="0.25">
      <c r="A32" s="938"/>
      <c r="B32" s="38">
        <v>1</v>
      </c>
      <c r="C32" s="724" t="str">
        <f>'Bdgt Yr 1'!C32</f>
        <v xml:space="preserve"> </v>
      </c>
      <c r="D32" s="1317">
        <v>0</v>
      </c>
      <c r="E32" s="1317"/>
      <c r="F32" s="1083">
        <f>D32*12</f>
        <v>0</v>
      </c>
      <c r="G32" s="62"/>
      <c r="H32" s="371">
        <f>'Bdgt Yr 3'!H32*1.03</f>
        <v>0</v>
      </c>
      <c r="I32" s="1053">
        <f>H32*D32</f>
        <v>0</v>
      </c>
      <c r="J32" s="685">
        <f>IF(D32 = 0, -1701) + (I32*0.0865)+1701</f>
        <v>0</v>
      </c>
      <c r="K32" s="686">
        <f>+I32+J32</f>
        <v>0</v>
      </c>
      <c r="L32" s="346">
        <f>'Cost Share'!K290</f>
        <v>0</v>
      </c>
    </row>
    <row r="33" spans="1:15" x14ac:dyDescent="0.25">
      <c r="A33" s="938"/>
      <c r="B33" s="38">
        <v>2</v>
      </c>
      <c r="C33" s="724" t="str">
        <f>'Bdgt Yr 1'!C33</f>
        <v xml:space="preserve"> </v>
      </c>
      <c r="D33" s="1317">
        <v>0</v>
      </c>
      <c r="E33" s="1317"/>
      <c r="F33" s="1083">
        <f>D33*12</f>
        <v>0</v>
      </c>
      <c r="G33" s="122"/>
      <c r="H33" s="371">
        <f>'Bdgt Yr 3'!H33*1.03</f>
        <v>0</v>
      </c>
      <c r="I33" s="1053">
        <f>H33*D33</f>
        <v>0</v>
      </c>
      <c r="J33" s="685">
        <f>IF(D33 = 0, -1701) + (I33*0.0865)+1701</f>
        <v>0</v>
      </c>
      <c r="K33" s="686">
        <f>+I33+J33</f>
        <v>0</v>
      </c>
      <c r="L33" s="346">
        <f>'Cost Share'!K291</f>
        <v>0</v>
      </c>
    </row>
    <row r="34" spans="1:15" x14ac:dyDescent="0.25">
      <c r="A34" s="938"/>
      <c r="B34" s="111" t="s">
        <v>669</v>
      </c>
      <c r="C34" s="130"/>
      <c r="D34" s="1352" t="s">
        <v>33</v>
      </c>
      <c r="E34" s="1353"/>
      <c r="F34" s="62"/>
      <c r="G34" s="62"/>
      <c r="H34" s="122"/>
      <c r="I34" s="924" t="s">
        <v>33</v>
      </c>
      <c r="J34" s="924"/>
      <c r="K34" s="924"/>
      <c r="L34" s="346"/>
    </row>
    <row r="35" spans="1:15" x14ac:dyDescent="0.25">
      <c r="A35" s="938"/>
      <c r="B35" s="38">
        <v>3</v>
      </c>
      <c r="C35" s="724" t="str">
        <f>'Bdgt Yr 1'!C35</f>
        <v xml:space="preserve"> </v>
      </c>
      <c r="D35" s="1352" t="s">
        <v>33</v>
      </c>
      <c r="E35" s="1353"/>
      <c r="F35" s="62"/>
      <c r="G35" s="62"/>
      <c r="H35" s="125">
        <v>0</v>
      </c>
      <c r="I35" s="699">
        <v>0</v>
      </c>
      <c r="J35" s="685">
        <f>I35*0.0865</f>
        <v>0</v>
      </c>
      <c r="K35" s="686">
        <f>+I35+J35</f>
        <v>0</v>
      </c>
      <c r="L35" s="346">
        <f>'Cost Share'!K293</f>
        <v>0</v>
      </c>
    </row>
    <row r="36" spans="1:15" x14ac:dyDescent="0.25">
      <c r="A36" s="938"/>
      <c r="B36" s="38">
        <v>4</v>
      </c>
      <c r="C36" s="724">
        <f>'Bdgt Yr 1'!C36</f>
        <v>0</v>
      </c>
      <c r="D36" s="1352" t="s">
        <v>33</v>
      </c>
      <c r="E36" s="1353"/>
      <c r="F36" s="64"/>
      <c r="G36" s="64"/>
      <c r="H36" s="125">
        <v>0</v>
      </c>
      <c r="I36" s="699">
        <v>0</v>
      </c>
      <c r="J36" s="685">
        <f>I36*0.0865</f>
        <v>0</v>
      </c>
      <c r="K36" s="686">
        <f>+I36+J36</f>
        <v>0</v>
      </c>
      <c r="L36" s="346">
        <f>'Cost Share'!K294</f>
        <v>0</v>
      </c>
    </row>
    <row r="37" spans="1:15" x14ac:dyDescent="0.25">
      <c r="A37" s="942"/>
      <c r="B37" s="128" t="s">
        <v>58</v>
      </c>
      <c r="C37" s="128"/>
      <c r="D37" s="76"/>
      <c r="E37" s="77"/>
      <c r="F37" s="131"/>
      <c r="G37" s="131"/>
      <c r="H37" s="129"/>
      <c r="I37" s="18">
        <f>SUM(I32:I36)</f>
        <v>0</v>
      </c>
      <c r="J37" s="18">
        <f>SUM(J32:J36)</f>
        <v>0</v>
      </c>
      <c r="K37" s="18">
        <f>SUM(K32:K36)</f>
        <v>0</v>
      </c>
      <c r="L37" s="107">
        <f>SUM(L32:L36)</f>
        <v>0</v>
      </c>
    </row>
    <row r="38" spans="1:15" ht="7.15" customHeight="1" x14ac:dyDescent="0.25">
      <c r="A38" s="939"/>
      <c r="B38" s="36"/>
      <c r="C38" s="36"/>
      <c r="D38" s="58"/>
      <c r="E38" s="59"/>
      <c r="F38" s="62"/>
      <c r="G38" s="48"/>
      <c r="H38" s="51"/>
      <c r="I38" s="19"/>
      <c r="J38" s="19"/>
      <c r="K38" s="19"/>
      <c r="L38" s="346"/>
    </row>
    <row r="39" spans="1:15" ht="14.65" customHeight="1" x14ac:dyDescent="0.25">
      <c r="A39" s="939"/>
      <c r="B39" s="36"/>
      <c r="C39" s="36"/>
      <c r="D39" s="1298" t="s">
        <v>48</v>
      </c>
      <c r="E39" s="1299"/>
      <c r="F39" s="62"/>
      <c r="G39" s="49" t="s">
        <v>2</v>
      </c>
      <c r="H39" s="52" t="s">
        <v>9</v>
      </c>
      <c r="I39" s="275" t="s">
        <v>4</v>
      </c>
      <c r="J39" s="52" t="s">
        <v>5</v>
      </c>
      <c r="L39" s="930"/>
    </row>
    <row r="40" spans="1:15" x14ac:dyDescent="0.25">
      <c r="A40" s="939"/>
      <c r="B40" s="38"/>
      <c r="C40" s="38"/>
      <c r="D40" s="1298"/>
      <c r="E40" s="1299"/>
      <c r="F40" s="62"/>
      <c r="G40" s="37" t="s">
        <v>10</v>
      </c>
      <c r="H40" s="52"/>
      <c r="I40" s="275" t="s">
        <v>7</v>
      </c>
      <c r="J40" s="52" t="s">
        <v>8</v>
      </c>
      <c r="K40" s="37" t="s">
        <v>59</v>
      </c>
      <c r="L40" s="358" t="s">
        <v>6</v>
      </c>
    </row>
    <row r="41" spans="1:15" x14ac:dyDescent="0.25">
      <c r="A41" s="939"/>
      <c r="B41" s="111" t="s">
        <v>11</v>
      </c>
      <c r="C41" s="38"/>
      <c r="D41" s="60"/>
      <c r="E41" s="61"/>
      <c r="F41" s="62"/>
      <c r="G41" s="50"/>
      <c r="H41" s="53"/>
      <c r="I41" s="53"/>
      <c r="J41" s="53"/>
      <c r="K41" s="20"/>
      <c r="L41" s="346"/>
      <c r="O41" s="495"/>
    </row>
    <row r="42" spans="1:15" x14ac:dyDescent="0.25">
      <c r="A42" s="938"/>
      <c r="B42" s="38">
        <v>1</v>
      </c>
      <c r="C42" s="38" t="s">
        <v>12</v>
      </c>
      <c r="D42" s="1354">
        <v>0</v>
      </c>
      <c r="E42" s="1354"/>
      <c r="F42" s="62"/>
      <c r="G42" s="115">
        <v>0</v>
      </c>
      <c r="H42" s="927">
        <v>0</v>
      </c>
      <c r="I42" s="25">
        <f>(+D42+G42)*H42</f>
        <v>0</v>
      </c>
      <c r="J42" s="25">
        <v>0</v>
      </c>
      <c r="K42" s="25">
        <f>+I42+J42</f>
        <v>0</v>
      </c>
      <c r="L42" s="346">
        <f>'Cost Share'!K300</f>
        <v>0</v>
      </c>
      <c r="O42" s="495"/>
    </row>
    <row r="43" spans="1:15" x14ac:dyDescent="0.25">
      <c r="A43" s="938"/>
      <c r="B43" s="38">
        <v>2</v>
      </c>
      <c r="C43" s="38" t="s">
        <v>12</v>
      </c>
      <c r="D43" s="1354">
        <v>0</v>
      </c>
      <c r="E43" s="1354"/>
      <c r="F43" s="62"/>
      <c r="G43" s="115">
        <v>0</v>
      </c>
      <c r="H43" s="927">
        <v>0</v>
      </c>
      <c r="I43" s="25">
        <f>(+D43+G43)*H43</f>
        <v>0</v>
      </c>
      <c r="J43" s="25">
        <v>0</v>
      </c>
      <c r="K43" s="25">
        <f>+I43+J43</f>
        <v>0</v>
      </c>
      <c r="L43" s="346">
        <f>'Cost Share'!K301</f>
        <v>0</v>
      </c>
      <c r="O43" s="495"/>
    </row>
    <row r="44" spans="1:15" x14ac:dyDescent="0.25">
      <c r="A44" s="938"/>
      <c r="B44" s="38">
        <v>3</v>
      </c>
      <c r="C44" s="38" t="s">
        <v>54</v>
      </c>
      <c r="D44" s="1354">
        <v>0</v>
      </c>
      <c r="E44" s="1354"/>
      <c r="F44" s="62"/>
      <c r="G44" s="115">
        <v>0</v>
      </c>
      <c r="H44" s="927">
        <v>0</v>
      </c>
      <c r="I44" s="25">
        <f>(+D44+G44)*H44</f>
        <v>0</v>
      </c>
      <c r="J44" s="25">
        <f>(G44*H44)*0.0865</f>
        <v>0</v>
      </c>
      <c r="K44" s="25">
        <f>+I44+J44</f>
        <v>0</v>
      </c>
      <c r="L44" s="346">
        <f>'Cost Share'!K302</f>
        <v>0</v>
      </c>
      <c r="O44" s="495"/>
    </row>
    <row r="45" spans="1:15" x14ac:dyDescent="0.25">
      <c r="A45" s="938"/>
      <c r="B45" s="38">
        <v>4</v>
      </c>
      <c r="C45" s="38" t="s">
        <v>13</v>
      </c>
      <c r="D45" s="1354">
        <v>0</v>
      </c>
      <c r="E45" s="1354"/>
      <c r="F45" s="62"/>
      <c r="G45" s="115">
        <v>0</v>
      </c>
      <c r="H45" s="927">
        <v>0</v>
      </c>
      <c r="I45" s="25">
        <f>(+D45+G45)*H45</f>
        <v>0</v>
      </c>
      <c r="J45" s="25">
        <f>(G45*H45)*0.0865</f>
        <v>0</v>
      </c>
      <c r="K45" s="25">
        <f>+I45+J45</f>
        <v>0</v>
      </c>
      <c r="L45" s="346">
        <f>'Cost Share'!K303</f>
        <v>0</v>
      </c>
      <c r="O45" s="495"/>
    </row>
    <row r="46" spans="1:15" x14ac:dyDescent="0.25">
      <c r="A46" s="938" t="s">
        <v>33</v>
      </c>
      <c r="B46" s="38"/>
      <c r="C46" s="38"/>
      <c r="D46" s="103"/>
      <c r="E46" s="102"/>
      <c r="F46" s="122"/>
      <c r="G46" s="67" t="s">
        <v>51</v>
      </c>
      <c r="H46" s="106" t="s">
        <v>2</v>
      </c>
      <c r="I46" s="106" t="s">
        <v>44</v>
      </c>
      <c r="J46" s="134" t="s">
        <v>45</v>
      </c>
      <c r="K46" s="74"/>
      <c r="L46" s="347"/>
      <c r="O46" s="495"/>
    </row>
    <row r="47" spans="1:15" x14ac:dyDescent="0.25">
      <c r="A47" s="938"/>
      <c r="B47" s="38">
        <v>5</v>
      </c>
      <c r="C47" s="38" t="s">
        <v>14</v>
      </c>
      <c r="D47" s="339"/>
      <c r="E47" s="339"/>
      <c r="F47" s="341"/>
      <c r="G47" s="133" t="s">
        <v>33</v>
      </c>
      <c r="H47" s="133" t="s">
        <v>33</v>
      </c>
      <c r="I47" s="100">
        <v>0</v>
      </c>
      <c r="J47" s="104">
        <v>0</v>
      </c>
      <c r="K47" s="25">
        <f>+I47+J47</f>
        <v>0</v>
      </c>
      <c r="L47" s="346">
        <f>'Cost Share'!K305</f>
        <v>0</v>
      </c>
      <c r="O47" s="495"/>
    </row>
    <row r="48" spans="1:15" x14ac:dyDescent="0.25">
      <c r="A48" s="938"/>
      <c r="B48" s="38">
        <v>6</v>
      </c>
      <c r="C48" s="38" t="s">
        <v>14</v>
      </c>
      <c r="D48" s="339"/>
      <c r="E48" s="339"/>
      <c r="F48" s="341"/>
      <c r="G48" s="133" t="s">
        <v>33</v>
      </c>
      <c r="H48" s="133" t="s">
        <v>33</v>
      </c>
      <c r="I48" s="100">
        <v>0</v>
      </c>
      <c r="J48" s="104">
        <v>0</v>
      </c>
      <c r="K48" s="25">
        <f>+I48+J48</f>
        <v>0</v>
      </c>
      <c r="L48" s="346">
        <f>'Cost Share'!K306</f>
        <v>0</v>
      </c>
      <c r="O48" s="495"/>
    </row>
    <row r="49" spans="1:15" ht="3.6" customHeight="1" x14ac:dyDescent="0.25">
      <c r="A49" s="939"/>
      <c r="B49" s="38"/>
      <c r="C49" s="38"/>
      <c r="D49" s="340"/>
      <c r="E49" s="340"/>
      <c r="F49" s="342"/>
      <c r="G49" s="59"/>
      <c r="H49" s="51"/>
      <c r="I49" s="51"/>
      <c r="J49" s="51"/>
      <c r="K49" s="19"/>
      <c r="L49" s="346"/>
      <c r="O49" s="495"/>
    </row>
    <row r="50" spans="1:15" x14ac:dyDescent="0.25">
      <c r="A50" s="942"/>
      <c r="B50" s="128" t="s">
        <v>35</v>
      </c>
      <c r="C50" s="128"/>
      <c r="D50" s="76"/>
      <c r="E50" s="77"/>
      <c r="F50" s="46"/>
      <c r="G50" s="131"/>
      <c r="H50" s="129"/>
      <c r="I50" s="18">
        <f>SUM(I42:I49)</f>
        <v>0</v>
      </c>
      <c r="J50" s="16">
        <f>SUM(J47:J49)</f>
        <v>0</v>
      </c>
      <c r="K50" s="18">
        <f>SUM(K42:K49)</f>
        <v>0</v>
      </c>
      <c r="L50" s="107">
        <f>SUM(L42:L49)</f>
        <v>0</v>
      </c>
      <c r="O50" s="495"/>
    </row>
    <row r="51" spans="1:15" ht="9" customHeight="1" x14ac:dyDescent="0.25">
      <c r="A51" s="939"/>
      <c r="B51" s="70"/>
      <c r="C51" s="70"/>
      <c r="D51" s="78"/>
      <c r="E51" s="79"/>
      <c r="F51" s="70"/>
      <c r="G51" s="20"/>
      <c r="H51" s="20"/>
      <c r="I51" s="20"/>
      <c r="J51" s="70"/>
      <c r="K51" s="20"/>
      <c r="L51" s="346"/>
      <c r="O51" s="495"/>
    </row>
    <row r="52" spans="1:15" x14ac:dyDescent="0.25">
      <c r="A52" s="942"/>
      <c r="B52" s="128" t="s">
        <v>36</v>
      </c>
      <c r="C52" s="128"/>
      <c r="D52" s="76"/>
      <c r="E52" s="77"/>
      <c r="F52" s="128"/>
      <c r="G52" s="131"/>
      <c r="H52" s="129"/>
      <c r="I52" s="18">
        <f>+I13+I20+I28+I37+I50+J50</f>
        <v>0</v>
      </c>
      <c r="J52" s="693">
        <f>+J13+J20+J28+J37+J42+J43+J44+J45</f>
        <v>0</v>
      </c>
      <c r="K52" s="18">
        <f>+K13+K20+K28+K37+K50</f>
        <v>0</v>
      </c>
      <c r="L52" s="107">
        <f>+L13+L20+L28+L50+L37</f>
        <v>0</v>
      </c>
    </row>
    <row r="53" spans="1:15" ht="16.149999999999999" customHeight="1" x14ac:dyDescent="0.25">
      <c r="A53" s="943"/>
      <c r="B53" s="81" t="s">
        <v>49</v>
      </c>
      <c r="C53" s="38"/>
      <c r="D53" s="11"/>
      <c r="E53" s="11"/>
      <c r="F53" s="11"/>
      <c r="G53" s="11"/>
      <c r="H53" s="11"/>
      <c r="I53" s="11"/>
      <c r="J53" s="11"/>
      <c r="K53" s="80"/>
      <c r="L53" s="358" t="s">
        <v>6</v>
      </c>
    </row>
    <row r="54" spans="1:15" x14ac:dyDescent="0.25">
      <c r="A54" s="944"/>
      <c r="B54" s="38">
        <v>1</v>
      </c>
      <c r="C54" s="8"/>
      <c r="D54" s="12"/>
      <c r="E54" s="12"/>
      <c r="F54" s="12"/>
      <c r="G54" s="12"/>
      <c r="H54" s="12"/>
      <c r="I54" s="12"/>
      <c r="J54" s="9"/>
      <c r="K54" s="365">
        <v>0</v>
      </c>
      <c r="L54" s="346">
        <f>'Cost Share'!K312</f>
        <v>0</v>
      </c>
    </row>
    <row r="55" spans="1:15" x14ac:dyDescent="0.25">
      <c r="A55" s="945"/>
      <c r="B55" s="128" t="s">
        <v>50</v>
      </c>
      <c r="C55" s="128"/>
      <c r="D55" s="75"/>
      <c r="E55" s="75"/>
      <c r="F55" s="128"/>
      <c r="G55" s="128"/>
      <c r="H55" s="82"/>
      <c r="I55" s="82"/>
      <c r="J55" s="82"/>
      <c r="K55" s="351">
        <f>SUM(K54:K54)</f>
        <v>0</v>
      </c>
      <c r="L55" s="107">
        <f>SUM(L54:L54)</f>
        <v>0</v>
      </c>
    </row>
    <row r="56" spans="1:15" ht="15.6" customHeight="1" x14ac:dyDescent="0.25">
      <c r="A56" s="944"/>
      <c r="B56" s="111" t="s">
        <v>34</v>
      </c>
      <c r="C56" s="38"/>
      <c r="D56" s="38"/>
      <c r="E56" s="38"/>
      <c r="F56" s="38"/>
      <c r="G56" s="38"/>
      <c r="H56" s="38"/>
      <c r="I56" s="99"/>
      <c r="J56" s="11"/>
      <c r="K56" s="364"/>
      <c r="L56" s="358" t="s">
        <v>6</v>
      </c>
    </row>
    <row r="57" spans="1:15" ht="15" customHeight="1" x14ac:dyDescent="0.25">
      <c r="A57" s="944"/>
      <c r="B57" s="38">
        <v>1</v>
      </c>
      <c r="C57" s="38" t="s">
        <v>60</v>
      </c>
      <c r="D57" s="1311"/>
      <c r="E57" s="1311"/>
      <c r="F57" s="1311"/>
      <c r="G57" s="1311"/>
      <c r="H57" s="1311"/>
      <c r="I57" s="1311"/>
      <c r="J57" s="1312"/>
      <c r="K57" s="365">
        <v>0</v>
      </c>
      <c r="L57" s="346">
        <f>'Cost Share'!K315</f>
        <v>0</v>
      </c>
    </row>
    <row r="58" spans="1:15" ht="15" customHeight="1" x14ac:dyDescent="0.25">
      <c r="A58" s="946" t="s">
        <v>33</v>
      </c>
      <c r="B58" s="38">
        <v>2</v>
      </c>
      <c r="C58" s="38" t="s">
        <v>61</v>
      </c>
      <c r="D58" s="1311"/>
      <c r="E58" s="1311"/>
      <c r="F58" s="1311"/>
      <c r="G58" s="1311"/>
      <c r="H58" s="1311"/>
      <c r="I58" s="1311"/>
      <c r="J58" s="1312"/>
      <c r="K58" s="365">
        <v>0</v>
      </c>
      <c r="L58" s="346">
        <f>'Cost Share'!K316</f>
        <v>0</v>
      </c>
    </row>
    <row r="59" spans="1:15" x14ac:dyDescent="0.25">
      <c r="A59" s="945"/>
      <c r="B59" s="128" t="s">
        <v>37</v>
      </c>
      <c r="C59" s="128"/>
      <c r="D59" s="75"/>
      <c r="E59" s="75"/>
      <c r="F59" s="128"/>
      <c r="G59" s="128"/>
      <c r="H59" s="82"/>
      <c r="I59" s="82"/>
      <c r="J59" s="82"/>
      <c r="K59" s="351">
        <f>SUM(K57:K58)</f>
        <v>0</v>
      </c>
      <c r="L59" s="107">
        <f>SUM(L57:L58)</f>
        <v>0</v>
      </c>
    </row>
    <row r="60" spans="1:15" ht="14.1" customHeight="1" x14ac:dyDescent="0.25">
      <c r="A60" s="944"/>
      <c r="B60" s="111" t="s">
        <v>15</v>
      </c>
      <c r="C60" s="38"/>
      <c r="D60" s="38"/>
      <c r="E60" s="38"/>
      <c r="F60" s="38"/>
      <c r="G60" s="38"/>
      <c r="H60" s="11"/>
      <c r="I60" s="11"/>
      <c r="J60" s="11"/>
      <c r="K60" s="364"/>
      <c r="L60" s="358" t="s">
        <v>6</v>
      </c>
    </row>
    <row r="61" spans="1:15" x14ac:dyDescent="0.25">
      <c r="A61" s="944"/>
      <c r="B61" s="38">
        <v>1</v>
      </c>
      <c r="C61" s="38" t="s">
        <v>16</v>
      </c>
      <c r="D61" s="1320"/>
      <c r="E61" s="1320"/>
      <c r="F61" s="1320"/>
      <c r="G61" s="1320"/>
      <c r="H61" s="1320"/>
      <c r="I61" s="1320"/>
      <c r="J61" s="1321"/>
      <c r="K61" s="365">
        <v>0</v>
      </c>
      <c r="L61" s="346">
        <f>'Cost Share'!K319</f>
        <v>0</v>
      </c>
    </row>
    <row r="62" spans="1:15" x14ac:dyDescent="0.25">
      <c r="A62" s="944"/>
      <c r="B62" s="38">
        <v>2</v>
      </c>
      <c r="C62" s="38" t="s">
        <v>17</v>
      </c>
      <c r="D62" s="1304"/>
      <c r="E62" s="1304"/>
      <c r="F62" s="1304"/>
      <c r="G62" s="1304"/>
      <c r="H62" s="1304"/>
      <c r="I62" s="1304"/>
      <c r="J62" s="1305"/>
      <c r="K62" s="365">
        <v>0</v>
      </c>
      <c r="L62" s="346">
        <f>'Cost Share'!K320</f>
        <v>0</v>
      </c>
    </row>
    <row r="63" spans="1:15" ht="15.75" customHeight="1" x14ac:dyDescent="0.25">
      <c r="A63" s="944"/>
      <c r="B63" s="38">
        <v>3</v>
      </c>
      <c r="C63" s="38" t="s">
        <v>18</v>
      </c>
      <c r="D63" s="1304"/>
      <c r="E63" s="1304"/>
      <c r="F63" s="1304"/>
      <c r="G63" s="1304"/>
      <c r="H63" s="1304"/>
      <c r="I63" s="1304"/>
      <c r="J63" s="1305"/>
      <c r="K63" s="365">
        <v>0</v>
      </c>
      <c r="L63" s="346">
        <f>'Cost Share'!K321</f>
        <v>0</v>
      </c>
    </row>
    <row r="64" spans="1:15" ht="18" customHeight="1" x14ac:dyDescent="0.25">
      <c r="A64" s="944"/>
      <c r="B64" s="38">
        <v>4</v>
      </c>
      <c r="C64" s="38" t="s">
        <v>19</v>
      </c>
      <c r="D64" s="1304"/>
      <c r="E64" s="1304"/>
      <c r="F64" s="1304"/>
      <c r="G64" s="1304"/>
      <c r="H64" s="1304"/>
      <c r="I64" s="1304"/>
      <c r="J64" s="1305"/>
      <c r="K64" s="365">
        <v>0</v>
      </c>
      <c r="L64" s="346">
        <f>'Cost Share'!K322</f>
        <v>0</v>
      </c>
    </row>
    <row r="65" spans="1:12" x14ac:dyDescent="0.25">
      <c r="A65" s="945"/>
      <c r="B65" s="128" t="s">
        <v>38</v>
      </c>
      <c r="C65" s="128"/>
      <c r="D65" s="75"/>
      <c r="E65" s="75"/>
      <c r="F65" s="128"/>
      <c r="G65" s="128"/>
      <c r="H65" s="82"/>
      <c r="I65" s="82"/>
      <c r="J65" s="82"/>
      <c r="K65" s="351">
        <f>SUM(K61:K64)</f>
        <v>0</v>
      </c>
      <c r="L65" s="107">
        <f>SUM(L61:L64)</f>
        <v>0</v>
      </c>
    </row>
    <row r="66" spans="1:12" ht="18.600000000000001" customHeight="1" x14ac:dyDescent="0.25">
      <c r="A66" s="944"/>
      <c r="B66" s="111" t="s">
        <v>20</v>
      </c>
      <c r="C66" s="38"/>
      <c r="D66" s="1306" t="s">
        <v>324</v>
      </c>
      <c r="E66" s="1306"/>
      <c r="F66" s="1306"/>
      <c r="G66" s="1306"/>
      <c r="H66" s="1306"/>
      <c r="I66" s="1306"/>
      <c r="J66" s="1307"/>
      <c r="K66" s="364"/>
      <c r="L66" s="358" t="s">
        <v>6</v>
      </c>
    </row>
    <row r="67" spans="1:12" ht="15.75" customHeight="1" x14ac:dyDescent="0.25">
      <c r="A67" s="944"/>
      <c r="B67" s="948">
        <v>1</v>
      </c>
      <c r="C67" s="948" t="s">
        <v>670</v>
      </c>
      <c r="D67" s="1304" t="s">
        <v>33</v>
      </c>
      <c r="E67" s="1304"/>
      <c r="F67" s="1304"/>
      <c r="G67" s="1304"/>
      <c r="H67" s="1304"/>
      <c r="I67" s="1304"/>
      <c r="J67" s="1305"/>
      <c r="K67" s="722">
        <v>0</v>
      </c>
      <c r="L67" s="346">
        <f>'Cost Share'!K325</f>
        <v>0</v>
      </c>
    </row>
    <row r="68" spans="1:12" ht="15.75" customHeight="1" x14ac:dyDescent="0.25">
      <c r="A68" s="944"/>
      <c r="B68" s="948">
        <v>2</v>
      </c>
      <c r="C68" s="948" t="s">
        <v>358</v>
      </c>
      <c r="D68" s="1304" t="s">
        <v>33</v>
      </c>
      <c r="E68" s="1304"/>
      <c r="F68" s="1304"/>
      <c r="G68" s="1304"/>
      <c r="H68" s="1304"/>
      <c r="I68" s="1304"/>
      <c r="J68" s="1305"/>
      <c r="K68" s="722">
        <v>0</v>
      </c>
      <c r="L68" s="346">
        <f>'Cost Share'!K326</f>
        <v>0</v>
      </c>
    </row>
    <row r="69" spans="1:12" x14ac:dyDescent="0.25">
      <c r="A69" s="944"/>
      <c r="B69" s="948">
        <v>3</v>
      </c>
      <c r="C69" s="948" t="s">
        <v>738</v>
      </c>
      <c r="D69" s="1304" t="s">
        <v>33</v>
      </c>
      <c r="E69" s="1304"/>
      <c r="F69" s="1304"/>
      <c r="G69" s="1304"/>
      <c r="H69" s="1304"/>
      <c r="I69" s="1304"/>
      <c r="J69" s="1305"/>
      <c r="K69" s="722">
        <v>0</v>
      </c>
      <c r="L69" s="346">
        <f>'Cost Share'!K327</f>
        <v>0</v>
      </c>
    </row>
    <row r="70" spans="1:12" x14ac:dyDescent="0.25">
      <c r="A70" s="944"/>
      <c r="B70" s="948">
        <v>4</v>
      </c>
      <c r="C70" s="948" t="s">
        <v>21</v>
      </c>
      <c r="D70" s="1304" t="s">
        <v>33</v>
      </c>
      <c r="E70" s="1304"/>
      <c r="F70" s="1304"/>
      <c r="G70" s="1304"/>
      <c r="H70" s="1304"/>
      <c r="I70" s="1304"/>
      <c r="J70" s="1305"/>
      <c r="K70" s="722">
        <v>0</v>
      </c>
      <c r="L70" s="346">
        <f>'Cost Share'!K328</f>
        <v>0</v>
      </c>
    </row>
    <row r="71" spans="1:12" x14ac:dyDescent="0.25">
      <c r="A71" s="944"/>
      <c r="B71" s="948">
        <v>5</v>
      </c>
      <c r="C71" s="948" t="s">
        <v>22</v>
      </c>
      <c r="D71" s="1304"/>
      <c r="E71" s="1304"/>
      <c r="F71" s="1304"/>
      <c r="G71" s="1304"/>
      <c r="H71" s="1304"/>
      <c r="I71" s="1304"/>
      <c r="J71" s="1305"/>
      <c r="K71" s="722">
        <v>0</v>
      </c>
      <c r="L71" s="346">
        <f>'Cost Share'!K329</f>
        <v>0</v>
      </c>
    </row>
    <row r="72" spans="1:12" x14ac:dyDescent="0.25">
      <c r="A72" s="944"/>
      <c r="B72" s="948">
        <v>6</v>
      </c>
      <c r="C72" s="948" t="s">
        <v>328</v>
      </c>
      <c r="D72" s="1304" t="s">
        <v>33</v>
      </c>
      <c r="E72" s="1304"/>
      <c r="F72" s="1304"/>
      <c r="G72" s="1304"/>
      <c r="H72" s="1304"/>
      <c r="I72" s="1304"/>
      <c r="J72" s="1305"/>
      <c r="K72" s="722">
        <v>0</v>
      </c>
      <c r="L72" s="346">
        <f>'Cost Share'!K330</f>
        <v>0</v>
      </c>
    </row>
    <row r="73" spans="1:12" ht="30.75" x14ac:dyDescent="0.25">
      <c r="A73" s="932"/>
      <c r="B73" s="948">
        <v>7</v>
      </c>
      <c r="C73" s="950" t="s">
        <v>23</v>
      </c>
      <c r="D73" s="1304" t="s">
        <v>33</v>
      </c>
      <c r="E73" s="1304"/>
      <c r="F73" s="1304"/>
      <c r="G73" s="1304"/>
      <c r="H73" s="1304"/>
      <c r="I73" s="1304"/>
      <c r="J73" s="1305"/>
      <c r="K73" s="722">
        <v>0</v>
      </c>
      <c r="L73" s="346">
        <f>'Cost Share'!K331</f>
        <v>0</v>
      </c>
    </row>
    <row r="74" spans="1:12" ht="30.75" x14ac:dyDescent="0.25">
      <c r="A74" s="932"/>
      <c r="B74" s="948">
        <v>8</v>
      </c>
      <c r="C74" s="950" t="s">
        <v>24</v>
      </c>
      <c r="D74" s="1304"/>
      <c r="E74" s="1304"/>
      <c r="F74" s="1304"/>
      <c r="G74" s="1304"/>
      <c r="H74" s="1304"/>
      <c r="I74" s="1304"/>
      <c r="J74" s="1305"/>
      <c r="K74" s="722">
        <v>0</v>
      </c>
      <c r="L74" s="346">
        <f>'Cost Share'!K332</f>
        <v>0</v>
      </c>
    </row>
    <row r="75" spans="1:12" x14ac:dyDescent="0.25">
      <c r="A75" s="947" t="s">
        <v>33</v>
      </c>
      <c r="B75" s="948">
        <v>9</v>
      </c>
      <c r="C75" s="948" t="s">
        <v>19</v>
      </c>
      <c r="D75" s="1349" t="s">
        <v>33</v>
      </c>
      <c r="E75" s="1349"/>
      <c r="F75" s="1349"/>
      <c r="G75" s="1349"/>
      <c r="H75" s="1349"/>
      <c r="I75" s="1349"/>
      <c r="J75" s="1350"/>
      <c r="K75" s="722">
        <v>0</v>
      </c>
      <c r="L75" s="346">
        <f>'Cost Share'!K333</f>
        <v>0</v>
      </c>
    </row>
    <row r="76" spans="1:12" x14ac:dyDescent="0.25">
      <c r="A76" s="944"/>
      <c r="B76" s="113" t="s">
        <v>41</v>
      </c>
      <c r="C76" s="128"/>
      <c r="D76" s="128"/>
      <c r="E76" s="128"/>
      <c r="F76" s="128"/>
      <c r="G76" s="128"/>
      <c r="H76" s="82"/>
      <c r="I76" s="82"/>
      <c r="J76" s="82"/>
      <c r="K76" s="351">
        <f>SUM(K67:K75)</f>
        <v>0</v>
      </c>
      <c r="L76" s="107">
        <f>SUM(L67:L75)</f>
        <v>0</v>
      </c>
    </row>
    <row r="77" spans="1:12" ht="7.5" customHeight="1" x14ac:dyDescent="0.25">
      <c r="A77" s="949"/>
      <c r="B77" s="38"/>
      <c r="C77" s="38"/>
      <c r="D77" s="38"/>
      <c r="E77" s="38"/>
      <c r="F77" s="38"/>
      <c r="G77" s="38"/>
      <c r="H77" s="11"/>
      <c r="I77" s="11"/>
      <c r="J77" s="11"/>
      <c r="K77" s="364"/>
      <c r="L77" s="359"/>
    </row>
    <row r="78" spans="1:12" x14ac:dyDescent="0.25">
      <c r="A78" s="949" t="s">
        <v>33</v>
      </c>
      <c r="B78" s="113" t="s">
        <v>40</v>
      </c>
      <c r="C78" s="128"/>
      <c r="D78" s="128"/>
      <c r="E78" s="128"/>
      <c r="F78" s="128"/>
      <c r="G78" s="128"/>
      <c r="H78" s="82"/>
      <c r="I78" s="82"/>
      <c r="J78" s="82"/>
      <c r="K78" s="351">
        <f>+K52+K55+K59+K65+K76</f>
        <v>0</v>
      </c>
      <c r="L78" s="107">
        <f>+L52+L55+L59+L65+L76</f>
        <v>0</v>
      </c>
    </row>
    <row r="79" spans="1:12" ht="4.5" customHeight="1" x14ac:dyDescent="0.25">
      <c r="A79" s="949"/>
      <c r="B79" s="36"/>
      <c r="C79" s="36"/>
      <c r="D79" s="36"/>
      <c r="E79" s="36"/>
      <c r="F79" s="36"/>
      <c r="G79" s="36"/>
      <c r="H79" s="13"/>
      <c r="I79" s="10"/>
      <c r="J79" s="10"/>
      <c r="K79" s="19"/>
      <c r="L79" s="346"/>
    </row>
    <row r="80" spans="1:12" x14ac:dyDescent="0.25">
      <c r="A80" s="949"/>
      <c r="B80" s="114" t="s">
        <v>25</v>
      </c>
      <c r="C80" s="84"/>
      <c r="D80" s="85"/>
      <c r="E80" s="86" t="s">
        <v>26</v>
      </c>
      <c r="F80" s="420">
        <f>'Bdgt Yr 1'!F80</f>
        <v>0.33</v>
      </c>
      <c r="G80" s="22"/>
      <c r="H80" s="84" t="s">
        <v>39</v>
      </c>
      <c r="I80" s="22">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323</v>
      </c>
      <c r="K84" s="1326">
        <f>+K82+L82</f>
        <v>0</v>
      </c>
      <c r="L84" s="1327"/>
    </row>
    <row r="85" spans="1:12" ht="17.100000000000001" customHeight="1" x14ac:dyDescent="0.25">
      <c r="A85" s="94" t="s">
        <v>27</v>
      </c>
      <c r="B85" s="1322" t="s">
        <v>33</v>
      </c>
      <c r="C85" s="1322"/>
      <c r="D85" s="1322"/>
      <c r="E85" s="1322"/>
      <c r="F85" s="1322"/>
      <c r="G85" s="1322"/>
      <c r="H85" s="1322"/>
      <c r="I85" s="1322"/>
      <c r="J85" s="1322"/>
      <c r="K85" s="1322"/>
      <c r="L85" s="1323"/>
    </row>
    <row r="86" spans="1:12" ht="16.5" customHeight="1" x14ac:dyDescent="0.25">
      <c r="A86" s="92"/>
      <c r="B86" s="1324"/>
      <c r="C86" s="1324"/>
      <c r="D86" s="1324"/>
      <c r="E86" s="1324"/>
      <c r="F86" s="1324"/>
      <c r="G86" s="1324"/>
      <c r="H86" s="1324"/>
      <c r="I86" s="1324"/>
      <c r="J86" s="1324"/>
      <c r="K86" s="1324"/>
      <c r="L86" s="1325"/>
    </row>
    <row r="87" spans="1:12" x14ac:dyDescent="0.25">
      <c r="A87" s="95"/>
      <c r="B87" s="7"/>
      <c r="C87" s="7"/>
      <c r="D87" s="7"/>
      <c r="E87" s="7"/>
      <c r="F87" s="7"/>
      <c r="G87" s="7"/>
      <c r="H87" s="7"/>
      <c r="I87" s="7"/>
      <c r="J87" s="7"/>
      <c r="K87" s="7"/>
      <c r="L87" s="7"/>
    </row>
    <row r="88" spans="1:12" s="951" customFormat="1" ht="36.6" customHeight="1" x14ac:dyDescent="0.3">
      <c r="A88" s="1328" t="s">
        <v>739</v>
      </c>
      <c r="B88" s="1328"/>
      <c r="C88" s="1328"/>
      <c r="D88" s="1328"/>
      <c r="E88" s="1328"/>
      <c r="F88" s="1328"/>
      <c r="G88" s="1328"/>
      <c r="H88" s="1328"/>
      <c r="I88" s="1328"/>
      <c r="J88" s="1328"/>
      <c r="K88" s="1328"/>
      <c r="L88" s="1328"/>
    </row>
    <row r="89" spans="1:12" s="933" customFormat="1" ht="17.649999999999999" customHeight="1" x14ac:dyDescent="0.25">
      <c r="A89" s="937"/>
      <c r="D89" s="935"/>
      <c r="E89" s="935"/>
      <c r="F89" s="952"/>
      <c r="G89" s="952"/>
      <c r="H89" s="952"/>
      <c r="I89" s="952"/>
      <c r="J89" s="934"/>
      <c r="K89" s="934"/>
    </row>
    <row r="90" spans="1:12" s="933" customFormat="1" ht="18.75" x14ac:dyDescent="0.3">
      <c r="A90" s="954" t="s">
        <v>741</v>
      </c>
      <c r="C90" s="936"/>
      <c r="D90" s="935"/>
      <c r="E90" s="935"/>
      <c r="F90" s="952"/>
      <c r="G90" s="952"/>
      <c r="H90" s="952"/>
      <c r="I90" s="952"/>
      <c r="J90" s="934"/>
      <c r="K90" s="934"/>
    </row>
  </sheetData>
  <sheetProtection algorithmName="SHA-512" hashValue="mgU4qbLRzHfW1eFZmSACoIwhTcoLxTNotANZhGvfTBOUjTf94cKT2OF3eA7TR1z9SsElTd38W6NEeW2RIr2Uww==" saltValue="cnuUlag6jNOfeHmQLLS2qg==" spinCount="100000" sheet="1" objects="1" scenarios="1"/>
  <mergeCells count="57">
    <mergeCell ref="D71:J71"/>
    <mergeCell ref="D72:J72"/>
    <mergeCell ref="K84:L84"/>
    <mergeCell ref="D74:J74"/>
    <mergeCell ref="B85:L86"/>
    <mergeCell ref="D73:J73"/>
    <mergeCell ref="D75:J75"/>
    <mergeCell ref="D70:J70"/>
    <mergeCell ref="D42:E42"/>
    <mergeCell ref="D61:J61"/>
    <mergeCell ref="D43:E43"/>
    <mergeCell ref="D44:E44"/>
    <mergeCell ref="D62:J62"/>
    <mergeCell ref="D58:J58"/>
    <mergeCell ref="D57:J57"/>
    <mergeCell ref="D63:J63"/>
    <mergeCell ref="D64:J64"/>
    <mergeCell ref="D66:J66"/>
    <mergeCell ref="D25:E25"/>
    <mergeCell ref="D32:E32"/>
    <mergeCell ref="D67:J67"/>
    <mergeCell ref="D68:J68"/>
    <mergeCell ref="D69:J69"/>
    <mergeCell ref="D34:E34"/>
    <mergeCell ref="D35:E35"/>
    <mergeCell ref="D36:E36"/>
    <mergeCell ref="D39:E40"/>
    <mergeCell ref="D27:E27"/>
    <mergeCell ref="D28:E28"/>
    <mergeCell ref="D33:E33"/>
    <mergeCell ref="D45:E45"/>
    <mergeCell ref="D26:E26"/>
    <mergeCell ref="D29:E31"/>
    <mergeCell ref="D14:E15"/>
    <mergeCell ref="B22:C23"/>
    <mergeCell ref="D24:E24"/>
    <mergeCell ref="B15:C16"/>
    <mergeCell ref="D18:E18"/>
    <mergeCell ref="D19:E19"/>
    <mergeCell ref="D21:E22"/>
    <mergeCell ref="D17:E17"/>
    <mergeCell ref="A88:L88"/>
    <mergeCell ref="D9:E9"/>
    <mergeCell ref="D7:E7"/>
    <mergeCell ref="G1:I1"/>
    <mergeCell ref="K1:L1"/>
    <mergeCell ref="B2:G2"/>
    <mergeCell ref="J2:L2"/>
    <mergeCell ref="D8:E8"/>
    <mergeCell ref="A1:B1"/>
    <mergeCell ref="D1:F1"/>
    <mergeCell ref="D3:E3"/>
    <mergeCell ref="A4:A5"/>
    <mergeCell ref="D4:E4"/>
    <mergeCell ref="D6:E6"/>
    <mergeCell ref="D10:E10"/>
    <mergeCell ref="D11:E11"/>
  </mergeCells>
  <printOptions horizontalCentered="1" verticalCentered="1"/>
  <pageMargins left="0" right="0" top="0" bottom="0" header="0" footer="0"/>
  <pageSetup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0"/>
  <sheetViews>
    <sheetView topLeftCell="A16" zoomScale="80" zoomScaleNormal="80" workbookViewId="0">
      <selection activeCell="J33" sqref="J33"/>
    </sheetView>
  </sheetViews>
  <sheetFormatPr defaultColWidth="8.7109375" defaultRowHeight="15.75" x14ac:dyDescent="0.25"/>
  <cols>
    <col min="1" max="1" width="15" style="98" customWidth="1"/>
    <col min="2" max="2" width="9.28515625" style="123" customWidth="1"/>
    <col min="3" max="3" width="48.42578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4" width="8.7109375" style="123"/>
    <col min="15" max="15" width="12.7109375" style="123" customWidth="1"/>
    <col min="16" max="16384" width="8.7109375" style="123"/>
  </cols>
  <sheetData>
    <row r="1" spans="1:12" s="6" customFormat="1" ht="52.15" customHeight="1" x14ac:dyDescent="0.25">
      <c r="A1" s="1308" t="s">
        <v>493</v>
      </c>
      <c r="B1" s="1309"/>
      <c r="C1" s="119" t="s">
        <v>57</v>
      </c>
      <c r="D1" s="1310" t="s">
        <v>53</v>
      </c>
      <c r="E1" s="1310"/>
      <c r="F1" s="1310"/>
      <c r="G1" s="1344">
        <f>'Bdgt Yr 1'!G1:I1</f>
        <v>0</v>
      </c>
      <c r="H1" s="1344"/>
      <c r="I1" s="1345"/>
      <c r="J1" s="120" t="s">
        <v>56</v>
      </c>
      <c r="K1" s="1339">
        <f>'Bdgt Yr 1'!K1:L1</f>
        <v>0</v>
      </c>
      <c r="L1" s="1340"/>
    </row>
    <row r="2" spans="1:12" ht="46.9" customHeight="1" x14ac:dyDescent="0.25">
      <c r="A2" s="344" t="s">
        <v>0</v>
      </c>
      <c r="B2" s="1341">
        <f>'Bdgt Yr 1'!B2:G2</f>
        <v>0</v>
      </c>
      <c r="C2" s="1337"/>
      <c r="D2" s="1337"/>
      <c r="E2" s="1337"/>
      <c r="F2" s="1337"/>
      <c r="G2" s="1338"/>
      <c r="H2" s="121" t="s">
        <v>28</v>
      </c>
      <c r="I2" s="418">
        <f>'Bdgt Yr 4'!I2+1</f>
        <v>2023</v>
      </c>
      <c r="J2" s="1291" t="str">
        <f>'Bdgt Yr 1'!J2:L2</f>
        <v>This Template is password protected.  If changes are needed please call Ext. 3180</v>
      </c>
      <c r="K2" s="1292"/>
      <c r="L2" s="1293"/>
    </row>
    <row r="3" spans="1:12" ht="40.9" customHeight="1" x14ac:dyDescent="0.25">
      <c r="A3" s="343" t="s">
        <v>92</v>
      </c>
      <c r="B3" s="46"/>
      <c r="C3" s="46"/>
      <c r="D3" s="1296" t="s">
        <v>29</v>
      </c>
      <c r="E3" s="1296"/>
      <c r="F3" s="462" t="s">
        <v>1</v>
      </c>
      <c r="G3" s="463" t="s">
        <v>30</v>
      </c>
      <c r="H3" s="141" t="s">
        <v>3</v>
      </c>
      <c r="I3" s="55" t="s">
        <v>31</v>
      </c>
      <c r="J3" s="55" t="s">
        <v>32</v>
      </c>
      <c r="K3" s="362" t="s">
        <v>59</v>
      </c>
      <c r="L3" s="345" t="s">
        <v>6</v>
      </c>
    </row>
    <row r="4" spans="1:12" s="6" customFormat="1" ht="9" customHeight="1" x14ac:dyDescent="0.2">
      <c r="A4" s="1294"/>
      <c r="B4" s="68"/>
      <c r="C4" s="68"/>
      <c r="D4" s="1302" t="s">
        <v>33</v>
      </c>
      <c r="E4" s="1302"/>
      <c r="F4" s="71"/>
      <c r="G4" s="71" t="s">
        <v>33</v>
      </c>
      <c r="H4" s="73"/>
      <c r="I4" s="73" t="s">
        <v>33</v>
      </c>
      <c r="J4" s="73" t="s">
        <v>33</v>
      </c>
      <c r="K4" s="363"/>
      <c r="L4" s="369"/>
    </row>
    <row r="5" spans="1:12" x14ac:dyDescent="0.25">
      <c r="A5" s="1294"/>
      <c r="B5" s="69" t="s">
        <v>47</v>
      </c>
      <c r="C5" s="38"/>
      <c r="D5" s="60"/>
      <c r="E5" s="61"/>
      <c r="F5" s="50"/>
      <c r="G5" s="50"/>
      <c r="H5" s="53"/>
      <c r="I5" s="53"/>
      <c r="J5" s="53"/>
      <c r="K5" s="349"/>
      <c r="L5" s="331"/>
    </row>
    <row r="6" spans="1:12" ht="15.6" customHeight="1" x14ac:dyDescent="0.25">
      <c r="A6" s="938"/>
      <c r="B6" s="38">
        <v>1</v>
      </c>
      <c r="C6" s="1088" t="str">
        <f>'Bdgt Yr 1'!C6</f>
        <v xml:space="preserve"> </v>
      </c>
      <c r="D6" s="1297">
        <v>0</v>
      </c>
      <c r="E6" s="1297"/>
      <c r="F6" s="1084">
        <f t="shared" ref="F6:F11" si="0">D6*9</f>
        <v>0</v>
      </c>
      <c r="G6" s="132">
        <v>0</v>
      </c>
      <c r="H6" s="371">
        <f>'Bdgt Yr 4'!H6*1.03</f>
        <v>0</v>
      </c>
      <c r="I6" s="685">
        <f t="shared" ref="I6:I11" si="1">H6*D6+H6/9*G6</f>
        <v>0</v>
      </c>
      <c r="J6" s="685">
        <f>IF(I6=0, -6104*D6) + (H6*D6*0.219)+(6104*D6)+(H6/9*G6*0.219)</f>
        <v>0</v>
      </c>
      <c r="K6" s="686">
        <f t="shared" ref="K6:K11" si="2">+I6+J6</f>
        <v>0</v>
      </c>
      <c r="L6" s="346">
        <f>'Cost Share'!K351</f>
        <v>0</v>
      </c>
    </row>
    <row r="7" spans="1:12" ht="15.6" customHeight="1" x14ac:dyDescent="0.25">
      <c r="A7" s="938"/>
      <c r="B7" s="38">
        <v>2</v>
      </c>
      <c r="C7" s="142" t="str">
        <f>'Bdgt Yr 1'!C7</f>
        <v xml:space="preserve"> </v>
      </c>
      <c r="D7" s="1297">
        <v>0</v>
      </c>
      <c r="E7" s="1297"/>
      <c r="F7" s="1084">
        <f t="shared" si="0"/>
        <v>0</v>
      </c>
      <c r="G7" s="132">
        <v>0</v>
      </c>
      <c r="H7" s="371">
        <f>'Bdgt Yr 4'!H7*1.03</f>
        <v>0</v>
      </c>
      <c r="I7" s="685">
        <f t="shared" si="1"/>
        <v>0</v>
      </c>
      <c r="J7" s="685">
        <f t="shared" ref="J7:J12" si="3">IF(I7=0, -6104*D7) + (H7*D7*0.219)+(6104*D7)+(H7/9*G7*0.219)</f>
        <v>0</v>
      </c>
      <c r="K7" s="686">
        <f t="shared" si="2"/>
        <v>0</v>
      </c>
      <c r="L7" s="346">
        <f>'Cost Share'!K352</f>
        <v>0</v>
      </c>
    </row>
    <row r="8" spans="1:12" x14ac:dyDescent="0.25">
      <c r="A8" s="938"/>
      <c r="B8" s="38">
        <v>3</v>
      </c>
      <c r="C8" s="142" t="str">
        <f>'Bdgt Yr 1'!C8</f>
        <v xml:space="preserve"> </v>
      </c>
      <c r="D8" s="1297">
        <v>0</v>
      </c>
      <c r="E8" s="1297"/>
      <c r="F8" s="1084">
        <f t="shared" si="0"/>
        <v>0</v>
      </c>
      <c r="G8" s="132">
        <v>0</v>
      </c>
      <c r="H8" s="371">
        <f>'Bdgt Yr 4'!H8*1.03</f>
        <v>0</v>
      </c>
      <c r="I8" s="685">
        <f t="shared" si="1"/>
        <v>0</v>
      </c>
      <c r="J8" s="685">
        <f t="shared" si="3"/>
        <v>0</v>
      </c>
      <c r="K8" s="686">
        <f t="shared" si="2"/>
        <v>0</v>
      </c>
      <c r="L8" s="346">
        <f>'Cost Share'!K353</f>
        <v>0</v>
      </c>
    </row>
    <row r="9" spans="1:12" x14ac:dyDescent="0.25">
      <c r="A9" s="938"/>
      <c r="B9" s="38">
        <v>4</v>
      </c>
      <c r="C9" s="142" t="str">
        <f>'Bdgt Yr 1'!C9</f>
        <v xml:space="preserve"> </v>
      </c>
      <c r="D9" s="1297">
        <v>0</v>
      </c>
      <c r="E9" s="1297"/>
      <c r="F9" s="1084">
        <f t="shared" si="0"/>
        <v>0</v>
      </c>
      <c r="G9" s="132">
        <v>0</v>
      </c>
      <c r="H9" s="371">
        <f>'Bdgt Yr 4'!H9*1.03</f>
        <v>0</v>
      </c>
      <c r="I9" s="685">
        <f t="shared" si="1"/>
        <v>0</v>
      </c>
      <c r="J9" s="685">
        <f t="shared" si="3"/>
        <v>0</v>
      </c>
      <c r="K9" s="686">
        <f t="shared" si="2"/>
        <v>0</v>
      </c>
      <c r="L9" s="346">
        <f>'Cost Share'!K354</f>
        <v>0</v>
      </c>
    </row>
    <row r="10" spans="1:12" x14ac:dyDescent="0.25">
      <c r="A10" s="938"/>
      <c r="B10" s="38">
        <v>5</v>
      </c>
      <c r="C10" s="142" t="str">
        <f>'Bdgt Yr 1'!C10</f>
        <v xml:space="preserve"> </v>
      </c>
      <c r="D10" s="1297">
        <v>0</v>
      </c>
      <c r="E10" s="1297"/>
      <c r="F10" s="1084">
        <f t="shared" si="0"/>
        <v>0</v>
      </c>
      <c r="G10" s="132">
        <v>0</v>
      </c>
      <c r="H10" s="371">
        <f>'Bdgt Yr 4'!H10*1.03</f>
        <v>0</v>
      </c>
      <c r="I10" s="685">
        <f t="shared" si="1"/>
        <v>0</v>
      </c>
      <c r="J10" s="685">
        <f t="shared" si="3"/>
        <v>0</v>
      </c>
      <c r="K10" s="686">
        <f t="shared" si="2"/>
        <v>0</v>
      </c>
      <c r="L10" s="346">
        <f>'Cost Share'!K355</f>
        <v>0</v>
      </c>
    </row>
    <row r="11" spans="1:12" x14ac:dyDescent="0.25">
      <c r="A11" s="938"/>
      <c r="B11" s="38">
        <v>6</v>
      </c>
      <c r="C11" s="142" t="str">
        <f>'Bdgt Yr 1'!C11</f>
        <v xml:space="preserve"> </v>
      </c>
      <c r="D11" s="1297">
        <v>0</v>
      </c>
      <c r="E11" s="1297"/>
      <c r="F11" s="1084">
        <f t="shared" si="0"/>
        <v>0</v>
      </c>
      <c r="G11" s="132">
        <v>0</v>
      </c>
      <c r="H11" s="371">
        <f>'Bdgt Yr 4'!H11*1.03</f>
        <v>0</v>
      </c>
      <c r="I11" s="685">
        <f t="shared" si="1"/>
        <v>0</v>
      </c>
      <c r="J11" s="685">
        <f t="shared" si="3"/>
        <v>0</v>
      </c>
      <c r="K11" s="686">
        <f t="shared" si="2"/>
        <v>0</v>
      </c>
      <c r="L11" s="346">
        <f>'Cost Share'!K356</f>
        <v>0</v>
      </c>
    </row>
    <row r="12" spans="1:12" ht="8.1" customHeight="1" x14ac:dyDescent="0.25">
      <c r="A12" s="939"/>
      <c r="B12" s="70"/>
      <c r="C12" s="14"/>
      <c r="D12" s="56"/>
      <c r="E12" s="57"/>
      <c r="F12" s="72"/>
      <c r="G12" s="21"/>
      <c r="H12" s="20"/>
      <c r="I12" s="371"/>
      <c r="J12" s="685">
        <f t="shared" si="3"/>
        <v>0</v>
      </c>
      <c r="K12" s="692"/>
      <c r="L12" s="346"/>
    </row>
    <row r="13" spans="1:12" x14ac:dyDescent="0.25">
      <c r="A13" s="940"/>
      <c r="B13" s="128" t="s">
        <v>46</v>
      </c>
      <c r="C13" s="128"/>
      <c r="D13" s="76"/>
      <c r="E13" s="77"/>
      <c r="F13" s="105"/>
      <c r="G13" s="131"/>
      <c r="H13" s="129"/>
      <c r="I13" s="693">
        <f>SUM(I6:I12)</f>
        <v>0</v>
      </c>
      <c r="J13" s="693">
        <f>SUM(J6:J12)</f>
        <v>0</v>
      </c>
      <c r="K13" s="694">
        <f>SUM(K6:K12)</f>
        <v>0</v>
      </c>
      <c r="L13" s="107">
        <f>SUM(L6:L12)</f>
        <v>0</v>
      </c>
    </row>
    <row r="14" spans="1:12" ht="15.6" customHeight="1" x14ac:dyDescent="0.25">
      <c r="A14" s="939"/>
      <c r="B14" s="36"/>
      <c r="C14" s="36"/>
      <c r="D14" s="1351" t="s">
        <v>43</v>
      </c>
      <c r="E14" s="1351"/>
      <c r="F14" s="126"/>
      <c r="G14" s="47"/>
      <c r="H14" s="101"/>
      <c r="I14" s="275" t="s">
        <v>4</v>
      </c>
      <c r="J14" s="52" t="s">
        <v>5</v>
      </c>
      <c r="K14" s="933"/>
      <c r="L14" s="930"/>
    </row>
    <row r="15" spans="1:12" x14ac:dyDescent="0.25">
      <c r="A15" s="939"/>
      <c r="B15" s="1315" t="s">
        <v>744</v>
      </c>
      <c r="C15" s="1316"/>
      <c r="D15" s="1351"/>
      <c r="E15" s="1351"/>
      <c r="F15" s="112" t="s">
        <v>1</v>
      </c>
      <c r="G15" s="47"/>
      <c r="H15" s="52" t="s">
        <v>3</v>
      </c>
      <c r="I15" s="275" t="s">
        <v>7</v>
      </c>
      <c r="J15" s="52" t="s">
        <v>8</v>
      </c>
      <c r="K15" s="352" t="s">
        <v>59</v>
      </c>
      <c r="L15" s="358" t="s">
        <v>6</v>
      </c>
    </row>
    <row r="16" spans="1:12" x14ac:dyDescent="0.25">
      <c r="A16" s="939"/>
      <c r="B16" s="1315"/>
      <c r="C16" s="1316"/>
      <c r="D16" s="60"/>
      <c r="E16" s="61"/>
      <c r="F16" s="39"/>
      <c r="G16" s="47"/>
      <c r="H16" s="53"/>
      <c r="I16" s="51"/>
      <c r="J16" s="53"/>
      <c r="K16" s="692"/>
      <c r="L16" s="346"/>
    </row>
    <row r="17" spans="1:12" ht="15.6" customHeight="1" x14ac:dyDescent="0.25">
      <c r="A17" s="938"/>
      <c r="B17" s="38">
        <v>1</v>
      </c>
      <c r="C17" s="1088">
        <f>'Bdgt Yr 1'!C17</f>
        <v>0</v>
      </c>
      <c r="D17" s="1297">
        <v>0</v>
      </c>
      <c r="E17" s="1297"/>
      <c r="F17" s="1091">
        <f>D17*12</f>
        <v>0</v>
      </c>
      <c r="G17" s="47"/>
      <c r="H17" s="371">
        <f>'Bdgt Yr 4'!H17*1.03</f>
        <v>0</v>
      </c>
      <c r="I17" s="685">
        <f>H17*D17</f>
        <v>0</v>
      </c>
      <c r="J17" s="685">
        <f>IF(I17=0, -6104*D17) + (H17*D17*0.219)+(6104*D17)</f>
        <v>0</v>
      </c>
      <c r="K17" s="686">
        <f>+I17+J17</f>
        <v>0</v>
      </c>
      <c r="L17" s="346">
        <f>'Cost Share'!K362</f>
        <v>0</v>
      </c>
    </row>
    <row r="18" spans="1:12" x14ac:dyDescent="0.25">
      <c r="A18" s="938"/>
      <c r="B18" s="38">
        <v>2</v>
      </c>
      <c r="C18" s="142" t="str">
        <f>'Bdgt Yr 1'!C18</f>
        <v xml:space="preserve"> </v>
      </c>
      <c r="D18" s="1297">
        <v>0</v>
      </c>
      <c r="E18" s="1297"/>
      <c r="F18" s="1091">
        <f>D18*12</f>
        <v>0</v>
      </c>
      <c r="G18" s="47"/>
      <c r="H18" s="371">
        <f>'Bdgt Yr 4'!H18*1.03</f>
        <v>0</v>
      </c>
      <c r="I18" s="685">
        <f>H18*D18</f>
        <v>0</v>
      </c>
      <c r="J18" s="685">
        <f t="shared" ref="J18:J19" si="4">IF(I18=0, -6104*D18) + (H18*D18*0.219)+(6104*D18)</f>
        <v>0</v>
      </c>
      <c r="K18" s="686">
        <f>+I18+J18</f>
        <v>0</v>
      </c>
      <c r="L18" s="346">
        <f>'Cost Share'!K363</f>
        <v>0</v>
      </c>
    </row>
    <row r="19" spans="1:12" x14ac:dyDescent="0.25">
      <c r="A19" s="938"/>
      <c r="B19" s="38">
        <v>3</v>
      </c>
      <c r="C19" s="142" t="str">
        <f>'Bdgt Yr 1'!C19</f>
        <v xml:space="preserve"> </v>
      </c>
      <c r="D19" s="1297">
        <v>0</v>
      </c>
      <c r="E19" s="1297"/>
      <c r="F19" s="1091">
        <f>D19*12</f>
        <v>0</v>
      </c>
      <c r="G19" s="47"/>
      <c r="H19" s="371">
        <f>'Bdgt Yr 4'!H19*1.03</f>
        <v>0</v>
      </c>
      <c r="I19" s="685">
        <f>H19*D19</f>
        <v>0</v>
      </c>
      <c r="J19" s="685">
        <f t="shared" si="4"/>
        <v>0</v>
      </c>
      <c r="K19" s="686">
        <f>+I19+J19</f>
        <v>0</v>
      </c>
      <c r="L19" s="346">
        <f>'Cost Share'!K364</f>
        <v>0</v>
      </c>
    </row>
    <row r="20" spans="1:12" x14ac:dyDescent="0.25">
      <c r="A20" s="942"/>
      <c r="B20" s="128" t="s">
        <v>745</v>
      </c>
      <c r="C20" s="128"/>
      <c r="D20" s="76"/>
      <c r="E20" s="77"/>
      <c r="F20" s="105"/>
      <c r="G20" s="131"/>
      <c r="H20" s="129"/>
      <c r="I20" s="693">
        <f>SUM(I17:I19)</f>
        <v>0</v>
      </c>
      <c r="J20" s="693">
        <f>SUM(J17:J19)</f>
        <v>0</v>
      </c>
      <c r="K20" s="694">
        <f>SUM(K17:K19)</f>
        <v>0</v>
      </c>
      <c r="L20" s="107">
        <f>SUM(L17:L19)</f>
        <v>0</v>
      </c>
    </row>
    <row r="21" spans="1:12" ht="17.100000000000001" customHeight="1" x14ac:dyDescent="0.25">
      <c r="A21" s="941"/>
      <c r="B21" s="36"/>
      <c r="C21" s="36"/>
      <c r="D21" s="1351" t="s">
        <v>43</v>
      </c>
      <c r="E21" s="1351"/>
      <c r="F21" s="126"/>
      <c r="G21" s="47"/>
      <c r="H21" s="101"/>
      <c r="I21" s="275" t="s">
        <v>4</v>
      </c>
      <c r="J21" s="52" t="s">
        <v>5</v>
      </c>
      <c r="K21" s="933"/>
      <c r="L21" s="930"/>
    </row>
    <row r="22" spans="1:12" x14ac:dyDescent="0.25">
      <c r="A22" s="941"/>
      <c r="B22" s="1329" t="s">
        <v>746</v>
      </c>
      <c r="C22" s="1330"/>
      <c r="D22" s="1351"/>
      <c r="E22" s="1351"/>
      <c r="F22" s="112" t="s">
        <v>1</v>
      </c>
      <c r="G22" s="47"/>
      <c r="H22" s="66" t="s">
        <v>3</v>
      </c>
      <c r="I22" s="275" t="s">
        <v>7</v>
      </c>
      <c r="J22" s="52" t="s">
        <v>8</v>
      </c>
      <c r="K22" s="352" t="s">
        <v>59</v>
      </c>
      <c r="L22" s="358" t="s">
        <v>6</v>
      </c>
    </row>
    <row r="23" spans="1:12" x14ac:dyDescent="0.25">
      <c r="A23" s="941"/>
      <c r="B23" s="1329"/>
      <c r="C23" s="1330"/>
      <c r="D23" s="60"/>
      <c r="E23" s="61"/>
      <c r="F23" s="39"/>
      <c r="G23" s="47"/>
      <c r="H23" s="53"/>
      <c r="I23" s="51"/>
      <c r="J23" s="53"/>
      <c r="K23" s="692"/>
      <c r="L23" s="346"/>
    </row>
    <row r="24" spans="1:12" x14ac:dyDescent="0.25">
      <c r="A24" s="938"/>
      <c r="B24" s="38">
        <v>1</v>
      </c>
      <c r="C24" s="142" t="str">
        <f>'Bdgt Yr 1'!C24</f>
        <v xml:space="preserve"> </v>
      </c>
      <c r="D24" s="1297">
        <v>0</v>
      </c>
      <c r="E24" s="1297"/>
      <c r="F24" s="1084">
        <f>D24*12</f>
        <v>0</v>
      </c>
      <c r="G24" s="47"/>
      <c r="H24" s="371">
        <f>'Bdgt Yr 4'!H24*1.03</f>
        <v>0</v>
      </c>
      <c r="I24" s="685">
        <f>H24*D24</f>
        <v>0</v>
      </c>
      <c r="J24" s="685">
        <f>IF(I24=0, -6104*D24) + (H24*D24*0.2751)+(6104*D24)</f>
        <v>0</v>
      </c>
      <c r="K24" s="686">
        <f>+I24+J24</f>
        <v>0</v>
      </c>
      <c r="L24" s="346">
        <f>'Cost Share'!K369</f>
        <v>0</v>
      </c>
    </row>
    <row r="25" spans="1:12" x14ac:dyDescent="0.25">
      <c r="A25" s="938"/>
      <c r="B25" s="38">
        <v>2</v>
      </c>
      <c r="C25" s="142" t="str">
        <f>'Bdgt Yr 1'!C25</f>
        <v xml:space="preserve"> </v>
      </c>
      <c r="D25" s="1297">
        <v>0</v>
      </c>
      <c r="E25" s="1297"/>
      <c r="F25" s="1084">
        <f>D25*12</f>
        <v>0</v>
      </c>
      <c r="G25" s="47"/>
      <c r="H25" s="371">
        <f>'Bdgt Yr 4'!H25*1.03</f>
        <v>0</v>
      </c>
      <c r="I25" s="685">
        <f>H25*D25</f>
        <v>0</v>
      </c>
      <c r="J25" s="685">
        <f t="shared" ref="J25:J27" si="5">IF(I25=0, -6104*D25) + (H25*D25*0.2751)+(6104*D25)</f>
        <v>0</v>
      </c>
      <c r="K25" s="686">
        <f>+I25+J25</f>
        <v>0</v>
      </c>
      <c r="L25" s="346">
        <f>'Cost Share'!K370</f>
        <v>0</v>
      </c>
    </row>
    <row r="26" spans="1:12" x14ac:dyDescent="0.25">
      <c r="A26" s="938"/>
      <c r="B26" s="38">
        <v>3</v>
      </c>
      <c r="C26" s="142" t="str">
        <f>'Bdgt Yr 1'!C26</f>
        <v xml:space="preserve"> </v>
      </c>
      <c r="D26" s="1297">
        <v>0</v>
      </c>
      <c r="E26" s="1297"/>
      <c r="F26" s="1084">
        <f>D26*12</f>
        <v>0</v>
      </c>
      <c r="G26" s="47"/>
      <c r="H26" s="371">
        <f>'Bdgt Yr 4'!H26*1.03</f>
        <v>0</v>
      </c>
      <c r="I26" s="685">
        <f>H26*D26</f>
        <v>0</v>
      </c>
      <c r="J26" s="685">
        <f t="shared" si="5"/>
        <v>0</v>
      </c>
      <c r="K26" s="686">
        <f>+I26+J26</f>
        <v>0</v>
      </c>
      <c r="L26" s="346">
        <f>'Cost Share'!K371</f>
        <v>0</v>
      </c>
    </row>
    <row r="27" spans="1:12" x14ac:dyDescent="0.25">
      <c r="A27" s="938"/>
      <c r="B27" s="38">
        <v>4</v>
      </c>
      <c r="C27" s="142" t="str">
        <f>'Bdgt Yr 1'!C27</f>
        <v xml:space="preserve"> </v>
      </c>
      <c r="D27" s="1297">
        <v>0</v>
      </c>
      <c r="E27" s="1297"/>
      <c r="F27" s="1084">
        <f>D27*12</f>
        <v>0</v>
      </c>
      <c r="G27" s="47"/>
      <c r="H27" s="371">
        <f>'Bdgt Yr 4'!H27*1.03</f>
        <v>0</v>
      </c>
      <c r="I27" s="685">
        <f>H27*D27</f>
        <v>0</v>
      </c>
      <c r="J27" s="685">
        <f t="shared" si="5"/>
        <v>0</v>
      </c>
      <c r="K27" s="686">
        <f>+I27+J27</f>
        <v>0</v>
      </c>
      <c r="L27" s="346">
        <f>'Cost Share'!K372</f>
        <v>0</v>
      </c>
    </row>
    <row r="28" spans="1:12" x14ac:dyDescent="0.25">
      <c r="A28" s="942"/>
      <c r="B28" s="128" t="s">
        <v>747</v>
      </c>
      <c r="C28" s="128"/>
      <c r="D28" s="1335" t="s">
        <v>33</v>
      </c>
      <c r="E28" s="1336"/>
      <c r="F28" s="131"/>
      <c r="G28" s="131"/>
      <c r="H28" s="129"/>
      <c r="I28" s="693">
        <f>SUM(I24:I27)</f>
        <v>0</v>
      </c>
      <c r="J28" s="693">
        <f>SUM(J24:J27)</f>
        <v>0</v>
      </c>
      <c r="K28" s="694">
        <f>SUM(K24:K27)</f>
        <v>0</v>
      </c>
      <c r="L28" s="107">
        <f>SUM(L24:L27)</f>
        <v>0</v>
      </c>
    </row>
    <row r="29" spans="1:12" ht="15.6" customHeight="1" x14ac:dyDescent="0.25">
      <c r="A29" s="939"/>
      <c r="B29" s="36"/>
      <c r="C29" s="36"/>
      <c r="D29" s="1331" t="s">
        <v>667</v>
      </c>
      <c r="E29" s="1332"/>
      <c r="F29" s="126"/>
      <c r="G29" s="63"/>
      <c r="H29" s="101"/>
      <c r="I29" s="275" t="s">
        <v>4</v>
      </c>
      <c r="J29" s="52" t="s">
        <v>5</v>
      </c>
      <c r="K29" s="933"/>
      <c r="L29" s="930"/>
    </row>
    <row r="30" spans="1:12" ht="15.6" customHeight="1" x14ac:dyDescent="0.25">
      <c r="A30" s="939"/>
      <c r="B30" s="926" t="s">
        <v>668</v>
      </c>
      <c r="C30" s="925"/>
      <c r="D30" s="1333"/>
      <c r="E30" s="1334"/>
      <c r="F30" s="696" t="s">
        <v>1</v>
      </c>
      <c r="G30" s="62"/>
      <c r="H30" s="66" t="s">
        <v>3</v>
      </c>
      <c r="I30" s="275" t="s">
        <v>7</v>
      </c>
      <c r="J30" s="52" t="s">
        <v>8</v>
      </c>
      <c r="K30" s="352" t="s">
        <v>59</v>
      </c>
      <c r="L30" s="358" t="s">
        <v>6</v>
      </c>
    </row>
    <row r="31" spans="1:12" ht="8.65" customHeight="1" x14ac:dyDescent="0.25">
      <c r="A31" s="939"/>
      <c r="B31" s="111"/>
      <c r="C31" s="38"/>
      <c r="D31" s="1333"/>
      <c r="E31" s="1334"/>
      <c r="F31" s="39"/>
      <c r="G31" s="62"/>
      <c r="H31" s="53"/>
      <c r="I31" s="53"/>
      <c r="J31" s="53"/>
      <c r="K31" s="349"/>
      <c r="L31" s="331"/>
    </row>
    <row r="32" spans="1:12" x14ac:dyDescent="0.25">
      <c r="A32" s="938"/>
      <c r="B32" s="38">
        <v>1</v>
      </c>
      <c r="C32" s="724" t="str">
        <f>'Bdgt Yr 1'!C32</f>
        <v xml:space="preserve"> </v>
      </c>
      <c r="D32" s="1317">
        <v>0</v>
      </c>
      <c r="E32" s="1317"/>
      <c r="F32" s="1083">
        <f>D32*12</f>
        <v>0</v>
      </c>
      <c r="G32" s="62"/>
      <c r="H32" s="371">
        <f>'Bdgt Yr 4'!H32*1.03</f>
        <v>0</v>
      </c>
      <c r="I32" s="1053">
        <f>H32*D32</f>
        <v>0</v>
      </c>
      <c r="J32" s="685">
        <f>IF(D32 = 0, -1701) + (I32*0.0865)+1701</f>
        <v>0</v>
      </c>
      <c r="K32" s="686">
        <f>+I32+J32</f>
        <v>0</v>
      </c>
      <c r="L32" s="346">
        <f>'Cost Share'!K377</f>
        <v>0</v>
      </c>
    </row>
    <row r="33" spans="1:12" x14ac:dyDescent="0.25">
      <c r="A33" s="938"/>
      <c r="B33" s="38">
        <v>2</v>
      </c>
      <c r="C33" s="724" t="str">
        <f>'Bdgt Yr 1'!C33</f>
        <v xml:space="preserve"> </v>
      </c>
      <c r="D33" s="1317">
        <v>0</v>
      </c>
      <c r="E33" s="1317"/>
      <c r="F33" s="1083">
        <f>D33*12</f>
        <v>0</v>
      </c>
      <c r="G33" s="122"/>
      <c r="H33" s="371">
        <f>'Bdgt Yr 4'!H33*1.03</f>
        <v>0</v>
      </c>
      <c r="I33" s="1053">
        <f>H33*D33</f>
        <v>0</v>
      </c>
      <c r="J33" s="685">
        <f>IF(D33 = 0, -1701) + (I33*0.0865)+1701</f>
        <v>0</v>
      </c>
      <c r="K33" s="686">
        <f>+I33+J33</f>
        <v>0</v>
      </c>
      <c r="L33" s="346">
        <f>'Cost Share'!K378</f>
        <v>0</v>
      </c>
    </row>
    <row r="34" spans="1:12" x14ac:dyDescent="0.25">
      <c r="A34" s="938"/>
      <c r="B34" s="111" t="s">
        <v>669</v>
      </c>
      <c r="C34" s="130"/>
      <c r="D34" s="1352" t="s">
        <v>33</v>
      </c>
      <c r="E34" s="1353"/>
      <c r="F34" s="62"/>
      <c r="G34" s="62"/>
      <c r="H34" s="62"/>
      <c r="I34" s="924" t="s">
        <v>33</v>
      </c>
      <c r="J34" s="924"/>
      <c r="K34" s="924"/>
      <c r="L34" s="346"/>
    </row>
    <row r="35" spans="1:12" x14ac:dyDescent="0.25">
      <c r="A35" s="938"/>
      <c r="B35" s="38">
        <v>3</v>
      </c>
      <c r="C35" s="724" t="str">
        <f>'Bdgt Yr 1'!C35</f>
        <v xml:space="preserve"> </v>
      </c>
      <c r="D35" s="1352" t="s">
        <v>33</v>
      </c>
      <c r="E35" s="1353"/>
      <c r="F35" s="62"/>
      <c r="G35" s="62"/>
      <c r="H35" s="125">
        <v>0</v>
      </c>
      <c r="I35" s="699">
        <v>0</v>
      </c>
      <c r="J35" s="685">
        <f>I35*0.0865</f>
        <v>0</v>
      </c>
      <c r="K35" s="686">
        <f>+I35+J35</f>
        <v>0</v>
      </c>
      <c r="L35" s="346">
        <f>'Cost Share'!K380</f>
        <v>0</v>
      </c>
    </row>
    <row r="36" spans="1:12" x14ac:dyDescent="0.25">
      <c r="A36" s="938"/>
      <c r="B36" s="38">
        <v>4</v>
      </c>
      <c r="C36" s="724">
        <f>'Bdgt Yr 1'!C36</f>
        <v>0</v>
      </c>
      <c r="D36" s="1352" t="s">
        <v>33</v>
      </c>
      <c r="E36" s="1353"/>
      <c r="F36" s="64"/>
      <c r="G36" s="64"/>
      <c r="H36" s="125">
        <v>0</v>
      </c>
      <c r="I36" s="699">
        <v>0</v>
      </c>
      <c r="J36" s="685">
        <f>I36*0.0865</f>
        <v>0</v>
      </c>
      <c r="K36" s="686">
        <f>+I36+J36</f>
        <v>0</v>
      </c>
      <c r="L36" s="346">
        <f>'Cost Share'!K381</f>
        <v>0</v>
      </c>
    </row>
    <row r="37" spans="1:12" x14ac:dyDescent="0.25">
      <c r="A37" s="942"/>
      <c r="B37" s="128" t="s">
        <v>58</v>
      </c>
      <c r="C37" s="128"/>
      <c r="D37" s="76"/>
      <c r="E37" s="77"/>
      <c r="F37" s="131"/>
      <c r="G37" s="131"/>
      <c r="H37" s="129"/>
      <c r="I37" s="18">
        <f>SUM(I32:I36)</f>
        <v>0</v>
      </c>
      <c r="J37" s="18">
        <f>SUM(J32:J36)</f>
        <v>0</v>
      </c>
      <c r="K37" s="18">
        <f>SUM(K32:K36)</f>
        <v>0</v>
      </c>
      <c r="L37" s="107">
        <f>SUM(L32:L36)</f>
        <v>0</v>
      </c>
    </row>
    <row r="38" spans="1:12" ht="7.15" customHeight="1" x14ac:dyDescent="0.25">
      <c r="A38" s="939"/>
      <c r="B38" s="36"/>
      <c r="C38" s="36"/>
      <c r="D38" s="58"/>
      <c r="E38" s="59"/>
      <c r="F38" s="62"/>
      <c r="G38" s="48"/>
      <c r="H38" s="51"/>
      <c r="I38" s="19"/>
      <c r="J38" s="19"/>
      <c r="K38" s="19"/>
      <c r="L38" s="346"/>
    </row>
    <row r="39" spans="1:12" ht="14.65" customHeight="1" x14ac:dyDescent="0.25">
      <c r="A39" s="939"/>
      <c r="B39" s="36"/>
      <c r="C39" s="36"/>
      <c r="D39" s="1298" t="s">
        <v>48</v>
      </c>
      <c r="E39" s="1299"/>
      <c r="F39" s="62"/>
      <c r="G39" s="49" t="s">
        <v>2</v>
      </c>
      <c r="H39" s="52" t="s">
        <v>9</v>
      </c>
      <c r="I39" s="275" t="s">
        <v>4</v>
      </c>
      <c r="J39" s="52" t="s">
        <v>5</v>
      </c>
      <c r="L39" s="930"/>
    </row>
    <row r="40" spans="1:12" x14ac:dyDescent="0.25">
      <c r="A40" s="939"/>
      <c r="B40" s="38"/>
      <c r="C40" s="38"/>
      <c r="D40" s="1298"/>
      <c r="E40" s="1299"/>
      <c r="F40" s="62"/>
      <c r="G40" s="37" t="s">
        <v>10</v>
      </c>
      <c r="H40" s="52"/>
      <c r="I40" s="275" t="s">
        <v>7</v>
      </c>
      <c r="J40" s="52" t="s">
        <v>8</v>
      </c>
      <c r="K40" s="37" t="s">
        <v>59</v>
      </c>
      <c r="L40" s="358" t="s">
        <v>6</v>
      </c>
    </row>
    <row r="41" spans="1:12" x14ac:dyDescent="0.25">
      <c r="A41" s="939"/>
      <c r="B41" s="111" t="s">
        <v>11</v>
      </c>
      <c r="C41" s="38"/>
      <c r="D41" s="60"/>
      <c r="E41" s="61"/>
      <c r="F41" s="62"/>
      <c r="G41" s="50"/>
      <c r="H41" s="53"/>
      <c r="I41" s="53"/>
      <c r="J41" s="53"/>
      <c r="K41" s="20"/>
      <c r="L41" s="346"/>
    </row>
    <row r="42" spans="1:12" x14ac:dyDescent="0.25">
      <c r="A42" s="938"/>
      <c r="B42" s="38">
        <v>1</v>
      </c>
      <c r="C42" s="38" t="s">
        <v>12</v>
      </c>
      <c r="D42" s="1354">
        <v>0</v>
      </c>
      <c r="E42" s="1354"/>
      <c r="F42" s="62"/>
      <c r="G42" s="115">
        <v>0</v>
      </c>
      <c r="H42" s="54">
        <v>0</v>
      </c>
      <c r="I42" s="25">
        <f>(+D42+G42)*H42</f>
        <v>0</v>
      </c>
      <c r="J42" s="25">
        <v>0</v>
      </c>
      <c r="K42" s="25">
        <f>+I42+J42</f>
        <v>0</v>
      </c>
      <c r="L42" s="346">
        <f>'Cost Share'!K387</f>
        <v>0</v>
      </c>
    </row>
    <row r="43" spans="1:12" x14ac:dyDescent="0.25">
      <c r="A43" s="938"/>
      <c r="B43" s="38">
        <v>2</v>
      </c>
      <c r="C43" s="38" t="s">
        <v>12</v>
      </c>
      <c r="D43" s="1354">
        <v>0</v>
      </c>
      <c r="E43" s="1354"/>
      <c r="F43" s="62"/>
      <c r="G43" s="115">
        <v>0</v>
      </c>
      <c r="H43" s="54">
        <v>0</v>
      </c>
      <c r="I43" s="25">
        <f>(+D43+G43)*H43</f>
        <v>0</v>
      </c>
      <c r="J43" s="25">
        <v>0</v>
      </c>
      <c r="K43" s="25">
        <f>+I43+J43</f>
        <v>0</v>
      </c>
      <c r="L43" s="346">
        <f>'Cost Share'!K388</f>
        <v>0</v>
      </c>
    </row>
    <row r="44" spans="1:12" x14ac:dyDescent="0.25">
      <c r="A44" s="938"/>
      <c r="B44" s="38">
        <v>3</v>
      </c>
      <c r="C44" s="38" t="s">
        <v>54</v>
      </c>
      <c r="D44" s="1354">
        <v>0</v>
      </c>
      <c r="E44" s="1354"/>
      <c r="F44" s="62"/>
      <c r="G44" s="115">
        <v>0</v>
      </c>
      <c r="H44" s="54">
        <v>0</v>
      </c>
      <c r="I44" s="25">
        <f>(+D44+G44)*H44</f>
        <v>0</v>
      </c>
      <c r="J44" s="25">
        <f>(G44*H44)*0.0865</f>
        <v>0</v>
      </c>
      <c r="K44" s="25">
        <f>+I44+J44</f>
        <v>0</v>
      </c>
      <c r="L44" s="346">
        <f>'Cost Share'!K389</f>
        <v>0</v>
      </c>
    </row>
    <row r="45" spans="1:12" x14ac:dyDescent="0.25">
      <c r="A45" s="938"/>
      <c r="B45" s="38">
        <v>4</v>
      </c>
      <c r="C45" s="38" t="s">
        <v>13</v>
      </c>
      <c r="D45" s="1354">
        <v>0</v>
      </c>
      <c r="E45" s="1354"/>
      <c r="F45" s="62"/>
      <c r="G45" s="115">
        <v>0</v>
      </c>
      <c r="H45" s="54">
        <v>0</v>
      </c>
      <c r="I45" s="25">
        <f>(+D45+G45)*H45</f>
        <v>0</v>
      </c>
      <c r="J45" s="25">
        <f>(G45*H45)*0.0865</f>
        <v>0</v>
      </c>
      <c r="K45" s="25">
        <f>+I45+J45</f>
        <v>0</v>
      </c>
      <c r="L45" s="346">
        <f>'Cost Share'!K390</f>
        <v>0</v>
      </c>
    </row>
    <row r="46" spans="1:12" x14ac:dyDescent="0.25">
      <c r="A46" s="938" t="s">
        <v>33</v>
      </c>
      <c r="B46" s="38"/>
      <c r="C46" s="38"/>
      <c r="D46" s="103"/>
      <c r="E46" s="102"/>
      <c r="F46" s="122"/>
      <c r="G46" s="67" t="s">
        <v>51</v>
      </c>
      <c r="H46" s="106" t="s">
        <v>2</v>
      </c>
      <c r="I46" s="106" t="s">
        <v>44</v>
      </c>
      <c r="J46" s="134" t="s">
        <v>45</v>
      </c>
      <c r="K46" s="74"/>
      <c r="L46" s="347"/>
    </row>
    <row r="47" spans="1:12" x14ac:dyDescent="0.25">
      <c r="A47" s="938"/>
      <c r="B47" s="38">
        <v>5</v>
      </c>
      <c r="C47" s="38" t="s">
        <v>14</v>
      </c>
      <c r="D47" s="339"/>
      <c r="E47" s="339"/>
      <c r="F47" s="341"/>
      <c r="G47" s="133" t="s">
        <v>33</v>
      </c>
      <c r="H47" s="133" t="s">
        <v>33</v>
      </c>
      <c r="I47" s="100">
        <v>0</v>
      </c>
      <c r="J47" s="104">
        <v>0</v>
      </c>
      <c r="K47" s="25">
        <f>+I47+J47</f>
        <v>0</v>
      </c>
      <c r="L47" s="346">
        <f>'Cost Share'!K392</f>
        <v>0</v>
      </c>
    </row>
    <row r="48" spans="1:12" x14ac:dyDescent="0.25">
      <c r="A48" s="938"/>
      <c r="B48" s="38">
        <v>6</v>
      </c>
      <c r="C48" s="38" t="s">
        <v>14</v>
      </c>
      <c r="D48" s="339"/>
      <c r="E48" s="339"/>
      <c r="F48" s="341"/>
      <c r="G48" s="133" t="s">
        <v>33</v>
      </c>
      <c r="H48" s="133" t="s">
        <v>33</v>
      </c>
      <c r="I48" s="100">
        <v>0</v>
      </c>
      <c r="J48" s="104">
        <v>0</v>
      </c>
      <c r="K48" s="25">
        <f>+I48+J48</f>
        <v>0</v>
      </c>
      <c r="L48" s="346">
        <f>'Cost Share'!K393</f>
        <v>0</v>
      </c>
    </row>
    <row r="49" spans="1:15" ht="3.6" customHeight="1" x14ac:dyDescent="0.25">
      <c r="A49" s="939"/>
      <c r="B49" s="38"/>
      <c r="C49" s="38"/>
      <c r="D49" s="340"/>
      <c r="E49" s="340"/>
      <c r="F49" s="342"/>
      <c r="G49" s="59"/>
      <c r="H49" s="51"/>
      <c r="I49" s="51"/>
      <c r="J49" s="51"/>
      <c r="K49" s="19"/>
      <c r="L49" s="346"/>
    </row>
    <row r="50" spans="1:15" x14ac:dyDescent="0.25">
      <c r="A50" s="942"/>
      <c r="B50" s="128" t="s">
        <v>35</v>
      </c>
      <c r="C50" s="128"/>
      <c r="D50" s="76"/>
      <c r="E50" s="77"/>
      <c r="F50" s="46"/>
      <c r="G50" s="131"/>
      <c r="H50" s="129"/>
      <c r="I50" s="18">
        <f>SUM(I42:I49)</f>
        <v>0</v>
      </c>
      <c r="J50" s="16">
        <f>SUM(J47:J49)</f>
        <v>0</v>
      </c>
      <c r="K50" s="18">
        <f>SUM(K42:K49)</f>
        <v>0</v>
      </c>
      <c r="L50" s="107">
        <f>SUM(L42:L49)</f>
        <v>0</v>
      </c>
    </row>
    <row r="51" spans="1:15" ht="9" customHeight="1" x14ac:dyDescent="0.25">
      <c r="A51" s="939"/>
      <c r="B51" s="70"/>
      <c r="C51" s="70"/>
      <c r="D51" s="78"/>
      <c r="E51" s="79"/>
      <c r="F51" s="70"/>
      <c r="G51" s="20"/>
      <c r="H51" s="20"/>
      <c r="I51" s="20"/>
      <c r="J51" s="70"/>
      <c r="K51" s="20"/>
      <c r="L51" s="346"/>
    </row>
    <row r="52" spans="1:15" x14ac:dyDescent="0.25">
      <c r="A52" s="942"/>
      <c r="B52" s="128" t="s">
        <v>36</v>
      </c>
      <c r="C52" s="128"/>
      <c r="D52" s="76"/>
      <c r="E52" s="77"/>
      <c r="F52" s="128"/>
      <c r="G52" s="131"/>
      <c r="H52" s="129"/>
      <c r="I52" s="18">
        <f>+I13+I20+I28+I50+I37+J50</f>
        <v>0</v>
      </c>
      <c r="J52" s="693">
        <f>+J13+J20+J28+J37+J42+J43+J44+J45</f>
        <v>0</v>
      </c>
      <c r="K52" s="18">
        <f>+K13+K20+K28+K50+K37</f>
        <v>0</v>
      </c>
      <c r="L52" s="107">
        <f>+L13+L20+L28+L50+L37</f>
        <v>0</v>
      </c>
    </row>
    <row r="53" spans="1:15" ht="16.149999999999999" customHeight="1" x14ac:dyDescent="0.25">
      <c r="A53" s="943"/>
      <c r="B53" s="81" t="s">
        <v>49</v>
      </c>
      <c r="C53" s="38"/>
      <c r="D53" s="11"/>
      <c r="E53" s="11"/>
      <c r="F53" s="11"/>
      <c r="G53" s="11"/>
      <c r="H53" s="11"/>
      <c r="I53" s="11"/>
      <c r="J53" s="11"/>
      <c r="K53" s="80"/>
      <c r="L53" s="358" t="s">
        <v>6</v>
      </c>
    </row>
    <row r="54" spans="1:15" x14ac:dyDescent="0.25">
      <c r="A54" s="944"/>
      <c r="B54" s="38">
        <v>1</v>
      </c>
      <c r="C54" s="8"/>
      <c r="D54" s="12"/>
      <c r="E54" s="12"/>
      <c r="F54" s="12"/>
      <c r="G54" s="12"/>
      <c r="H54" s="12"/>
      <c r="I54" s="12"/>
      <c r="J54" s="9"/>
      <c r="K54" s="365">
        <v>0</v>
      </c>
      <c r="L54" s="346">
        <f>'Cost Share'!K399</f>
        <v>0</v>
      </c>
      <c r="O54" s="495"/>
    </row>
    <row r="55" spans="1:15" x14ac:dyDescent="0.25">
      <c r="A55" s="945"/>
      <c r="B55" s="128" t="s">
        <v>50</v>
      </c>
      <c r="C55" s="128"/>
      <c r="D55" s="75"/>
      <c r="E55" s="75"/>
      <c r="F55" s="128"/>
      <c r="G55" s="128"/>
      <c r="H55" s="82"/>
      <c r="I55" s="82"/>
      <c r="J55" s="82"/>
      <c r="K55" s="351">
        <f>SUM(K54:K54)</f>
        <v>0</v>
      </c>
      <c r="L55" s="107">
        <f>SUM(L54:L54)</f>
        <v>0</v>
      </c>
      <c r="O55" s="495"/>
    </row>
    <row r="56" spans="1:15" ht="15.6" customHeight="1" x14ac:dyDescent="0.25">
      <c r="A56" s="944"/>
      <c r="B56" s="111" t="s">
        <v>34</v>
      </c>
      <c r="C56" s="38"/>
      <c r="D56" s="38"/>
      <c r="E56" s="38"/>
      <c r="F56" s="38"/>
      <c r="G56" s="38"/>
      <c r="H56" s="38"/>
      <c r="I56" s="99"/>
      <c r="J56" s="11"/>
      <c r="K56" s="364"/>
      <c r="L56" s="358" t="s">
        <v>6</v>
      </c>
      <c r="O56" s="495"/>
    </row>
    <row r="57" spans="1:15" ht="15" customHeight="1" x14ac:dyDescent="0.25">
      <c r="A57" s="944"/>
      <c r="B57" s="38">
        <v>1</v>
      </c>
      <c r="C57" s="38" t="s">
        <v>60</v>
      </c>
      <c r="D57" s="1355"/>
      <c r="E57" s="1355"/>
      <c r="F57" s="1355"/>
      <c r="G57" s="1355"/>
      <c r="H57" s="1355"/>
      <c r="I57" s="1355"/>
      <c r="J57" s="1356"/>
      <c r="K57" s="365">
        <v>0</v>
      </c>
      <c r="L57" s="346">
        <f>'Cost Share'!K402</f>
        <v>0</v>
      </c>
    </row>
    <row r="58" spans="1:15" ht="15" customHeight="1" x14ac:dyDescent="0.25">
      <c r="A58" s="946" t="s">
        <v>33</v>
      </c>
      <c r="B58" s="38">
        <v>2</v>
      </c>
      <c r="C58" s="38" t="s">
        <v>61</v>
      </c>
      <c r="D58" s="460"/>
      <c r="E58" s="460"/>
      <c r="F58" s="460"/>
      <c r="G58" s="460"/>
      <c r="H58" s="460"/>
      <c r="I58" s="460"/>
      <c r="J58" s="461"/>
      <c r="K58" s="365">
        <v>0</v>
      </c>
      <c r="L58" s="346">
        <f>'Cost Share'!K403</f>
        <v>0</v>
      </c>
    </row>
    <row r="59" spans="1:15" x14ac:dyDescent="0.25">
      <c r="A59" s="945"/>
      <c r="B59" s="128" t="s">
        <v>37</v>
      </c>
      <c r="C59" s="128"/>
      <c r="D59" s="75"/>
      <c r="E59" s="75"/>
      <c r="F59" s="128"/>
      <c r="G59" s="128"/>
      <c r="H59" s="82"/>
      <c r="I59" s="82"/>
      <c r="J59" s="82"/>
      <c r="K59" s="351">
        <f>SUM(K57:K58)</f>
        <v>0</v>
      </c>
      <c r="L59" s="107">
        <f>SUM(L57:L58)</f>
        <v>0</v>
      </c>
    </row>
    <row r="60" spans="1:15" ht="14.1" customHeight="1" x14ac:dyDescent="0.25">
      <c r="A60" s="944"/>
      <c r="B60" s="111" t="s">
        <v>15</v>
      </c>
      <c r="C60" s="38"/>
      <c r="D60" s="38"/>
      <c r="E60" s="38"/>
      <c r="F60" s="38"/>
      <c r="G60" s="38"/>
      <c r="H60" s="11"/>
      <c r="I60" s="11"/>
      <c r="J60" s="11"/>
      <c r="K60" s="364"/>
      <c r="L60" s="358" t="s">
        <v>6</v>
      </c>
    </row>
    <row r="61" spans="1:15" x14ac:dyDescent="0.25">
      <c r="A61" s="944"/>
      <c r="B61" s="38">
        <v>1</v>
      </c>
      <c r="C61" s="38" t="s">
        <v>16</v>
      </c>
      <c r="D61" s="1320"/>
      <c r="E61" s="1320"/>
      <c r="F61" s="1320"/>
      <c r="G61" s="1320"/>
      <c r="H61" s="1320"/>
      <c r="I61" s="1320"/>
      <c r="J61" s="1321"/>
      <c r="K61" s="365">
        <v>0</v>
      </c>
      <c r="L61" s="346">
        <f>'Cost Share'!K406</f>
        <v>0</v>
      </c>
    </row>
    <row r="62" spans="1:15" x14ac:dyDescent="0.25">
      <c r="A62" s="944"/>
      <c r="B62" s="38">
        <v>2</v>
      </c>
      <c r="C62" s="38" t="s">
        <v>17</v>
      </c>
      <c r="D62" s="1320"/>
      <c r="E62" s="1320"/>
      <c r="F62" s="1320"/>
      <c r="G62" s="1320"/>
      <c r="H62" s="1320"/>
      <c r="I62" s="1320"/>
      <c r="J62" s="1321"/>
      <c r="K62" s="365">
        <v>0</v>
      </c>
      <c r="L62" s="346">
        <f>'Cost Share'!K407</f>
        <v>0</v>
      </c>
    </row>
    <row r="63" spans="1:15" ht="15.75" customHeight="1" x14ac:dyDescent="0.25">
      <c r="A63" s="944"/>
      <c r="B63" s="38">
        <v>3</v>
      </c>
      <c r="C63" s="38" t="s">
        <v>18</v>
      </c>
      <c r="D63" s="1320"/>
      <c r="E63" s="1320"/>
      <c r="F63" s="1320"/>
      <c r="G63" s="1320"/>
      <c r="H63" s="1320"/>
      <c r="I63" s="1320"/>
      <c r="J63" s="1321"/>
      <c r="K63" s="365">
        <v>0</v>
      </c>
      <c r="L63" s="346">
        <f>'Cost Share'!K408</f>
        <v>0</v>
      </c>
    </row>
    <row r="64" spans="1:15" ht="18" customHeight="1" x14ac:dyDescent="0.25">
      <c r="A64" s="944"/>
      <c r="B64" s="38">
        <v>4</v>
      </c>
      <c r="C64" s="38" t="s">
        <v>19</v>
      </c>
      <c r="D64" s="1320"/>
      <c r="E64" s="1320"/>
      <c r="F64" s="1320"/>
      <c r="G64" s="1320"/>
      <c r="H64" s="1320"/>
      <c r="I64" s="1320"/>
      <c r="J64" s="1321"/>
      <c r="K64" s="365">
        <v>0</v>
      </c>
      <c r="L64" s="346">
        <f>'Cost Share'!K409</f>
        <v>0</v>
      </c>
    </row>
    <row r="65" spans="1:12" x14ac:dyDescent="0.25">
      <c r="A65" s="945"/>
      <c r="B65" s="128" t="s">
        <v>38</v>
      </c>
      <c r="C65" s="128"/>
      <c r="D65" s="75"/>
      <c r="E65" s="75"/>
      <c r="F65" s="128"/>
      <c r="G65" s="128"/>
      <c r="H65" s="82"/>
      <c r="I65" s="82"/>
      <c r="J65" s="82"/>
      <c r="K65" s="351">
        <f>SUM(K61:K64)</f>
        <v>0</v>
      </c>
      <c r="L65" s="107">
        <f>SUM(L61:L64)</f>
        <v>0</v>
      </c>
    </row>
    <row r="66" spans="1:12" ht="18.600000000000001" customHeight="1" x14ac:dyDescent="0.25">
      <c r="A66" s="944"/>
      <c r="B66" s="111" t="s">
        <v>20</v>
      </c>
      <c r="C66" s="38"/>
      <c r="D66" s="1306" t="s">
        <v>324</v>
      </c>
      <c r="E66" s="1306"/>
      <c r="F66" s="1306"/>
      <c r="G66" s="1306"/>
      <c r="H66" s="1306"/>
      <c r="I66" s="1306"/>
      <c r="J66" s="1307"/>
      <c r="K66" s="364"/>
      <c r="L66" s="358" t="s">
        <v>6</v>
      </c>
    </row>
    <row r="67" spans="1:12" ht="15.75" customHeight="1" x14ac:dyDescent="0.25">
      <c r="A67" s="944"/>
      <c r="B67" s="948">
        <v>1</v>
      </c>
      <c r="C67" s="948" t="s">
        <v>670</v>
      </c>
      <c r="D67" s="1304" t="s">
        <v>33</v>
      </c>
      <c r="E67" s="1304"/>
      <c r="F67" s="1304"/>
      <c r="G67" s="1304"/>
      <c r="H67" s="1304"/>
      <c r="I67" s="1304"/>
      <c r="J67" s="1305"/>
      <c r="K67" s="722">
        <v>0</v>
      </c>
      <c r="L67" s="346">
        <f>'Cost Share'!K412</f>
        <v>0</v>
      </c>
    </row>
    <row r="68" spans="1:12" ht="15.75" customHeight="1" x14ac:dyDescent="0.25">
      <c r="A68" s="944"/>
      <c r="B68" s="948">
        <v>2</v>
      </c>
      <c r="C68" s="948" t="s">
        <v>358</v>
      </c>
      <c r="D68" s="1304" t="s">
        <v>33</v>
      </c>
      <c r="E68" s="1304"/>
      <c r="F68" s="1304"/>
      <c r="G68" s="1304"/>
      <c r="H68" s="1304"/>
      <c r="I68" s="1304"/>
      <c r="J68" s="1305"/>
      <c r="K68" s="722">
        <v>0</v>
      </c>
      <c r="L68" s="346">
        <f>'Cost Share'!K413</f>
        <v>0</v>
      </c>
    </row>
    <row r="69" spans="1:12" x14ac:dyDescent="0.25">
      <c r="A69" s="944"/>
      <c r="B69" s="948">
        <v>3</v>
      </c>
      <c r="C69" s="948" t="s">
        <v>738</v>
      </c>
      <c r="D69" s="1304" t="s">
        <v>33</v>
      </c>
      <c r="E69" s="1304"/>
      <c r="F69" s="1304"/>
      <c r="G69" s="1304"/>
      <c r="H69" s="1304"/>
      <c r="I69" s="1304"/>
      <c r="J69" s="1305"/>
      <c r="K69" s="722">
        <v>0</v>
      </c>
      <c r="L69" s="346">
        <f>'Cost Share'!K414</f>
        <v>0</v>
      </c>
    </row>
    <row r="70" spans="1:12" x14ac:dyDescent="0.25">
      <c r="A70" s="944"/>
      <c r="B70" s="948">
        <v>4</v>
      </c>
      <c r="C70" s="948" t="s">
        <v>21</v>
      </c>
      <c r="D70" s="1304" t="s">
        <v>33</v>
      </c>
      <c r="E70" s="1304"/>
      <c r="F70" s="1304"/>
      <c r="G70" s="1304"/>
      <c r="H70" s="1304"/>
      <c r="I70" s="1304"/>
      <c r="J70" s="1305"/>
      <c r="K70" s="722">
        <v>0</v>
      </c>
      <c r="L70" s="346">
        <f>'Cost Share'!K415</f>
        <v>0</v>
      </c>
    </row>
    <row r="71" spans="1:12" x14ac:dyDescent="0.25">
      <c r="A71" s="944"/>
      <c r="B71" s="948">
        <v>5</v>
      </c>
      <c r="C71" s="948" t="s">
        <v>22</v>
      </c>
      <c r="D71" s="1304"/>
      <c r="E71" s="1304"/>
      <c r="F71" s="1304"/>
      <c r="G71" s="1304"/>
      <c r="H71" s="1304"/>
      <c r="I71" s="1304"/>
      <c r="J71" s="1305"/>
      <c r="K71" s="722">
        <v>0</v>
      </c>
      <c r="L71" s="346">
        <f>'Cost Share'!K416</f>
        <v>0</v>
      </c>
    </row>
    <row r="72" spans="1:12" x14ac:dyDescent="0.25">
      <c r="A72" s="944"/>
      <c r="B72" s="948">
        <v>6</v>
      </c>
      <c r="C72" s="948" t="s">
        <v>328</v>
      </c>
      <c r="D72" s="1304" t="s">
        <v>33</v>
      </c>
      <c r="E72" s="1304"/>
      <c r="F72" s="1304"/>
      <c r="G72" s="1304"/>
      <c r="H72" s="1304"/>
      <c r="I72" s="1304"/>
      <c r="J72" s="1305"/>
      <c r="K72" s="722">
        <v>0</v>
      </c>
      <c r="L72" s="346">
        <f>'Cost Share'!K417</f>
        <v>0</v>
      </c>
    </row>
    <row r="73" spans="1:12" ht="30.75" x14ac:dyDescent="0.25">
      <c r="A73" s="932"/>
      <c r="B73" s="948">
        <v>7</v>
      </c>
      <c r="C73" s="950" t="s">
        <v>23</v>
      </c>
      <c r="D73" s="1304" t="s">
        <v>33</v>
      </c>
      <c r="E73" s="1304"/>
      <c r="F73" s="1304"/>
      <c r="G73" s="1304"/>
      <c r="H73" s="1304"/>
      <c r="I73" s="1304"/>
      <c r="J73" s="1305"/>
      <c r="K73" s="722"/>
      <c r="L73" s="346">
        <f>'Cost Share'!K418</f>
        <v>0</v>
      </c>
    </row>
    <row r="74" spans="1:12" ht="30.75" x14ac:dyDescent="0.25">
      <c r="A74" s="932"/>
      <c r="B74" s="948">
        <v>8</v>
      </c>
      <c r="C74" s="950" t="s">
        <v>24</v>
      </c>
      <c r="D74" s="1304"/>
      <c r="E74" s="1304"/>
      <c r="F74" s="1304"/>
      <c r="G74" s="1304"/>
      <c r="H74" s="1304"/>
      <c r="I74" s="1304"/>
      <c r="J74" s="1305"/>
      <c r="K74" s="722">
        <v>0</v>
      </c>
      <c r="L74" s="346">
        <f>'Cost Share'!K419</f>
        <v>0</v>
      </c>
    </row>
    <row r="75" spans="1:12" x14ac:dyDescent="0.25">
      <c r="A75" s="947" t="s">
        <v>33</v>
      </c>
      <c r="B75" s="948">
        <v>9</v>
      </c>
      <c r="C75" s="948" t="s">
        <v>19</v>
      </c>
      <c r="D75" s="1349" t="s">
        <v>33</v>
      </c>
      <c r="E75" s="1349"/>
      <c r="F75" s="1349"/>
      <c r="G75" s="1349"/>
      <c r="H75" s="1349"/>
      <c r="I75" s="1349"/>
      <c r="J75" s="1350"/>
      <c r="K75" s="722">
        <v>0</v>
      </c>
      <c r="L75" s="346">
        <f>'Cost Share'!K420</f>
        <v>0</v>
      </c>
    </row>
    <row r="76" spans="1:12" x14ac:dyDescent="0.25">
      <c r="A76" s="944"/>
      <c r="B76" s="113" t="s">
        <v>41</v>
      </c>
      <c r="C76" s="128"/>
      <c r="D76" s="128"/>
      <c r="E76" s="128"/>
      <c r="F76" s="128"/>
      <c r="G76" s="128"/>
      <c r="H76" s="82"/>
      <c r="I76" s="82"/>
      <c r="J76" s="82"/>
      <c r="K76" s="351">
        <f>SUM(K67:K75)</f>
        <v>0</v>
      </c>
      <c r="L76" s="107">
        <f>SUM(L67:L75)</f>
        <v>0</v>
      </c>
    </row>
    <row r="77" spans="1:12" ht="7.5" customHeight="1" x14ac:dyDescent="0.25">
      <c r="A77" s="949"/>
      <c r="B77" s="38"/>
      <c r="C77" s="38"/>
      <c r="D77" s="38"/>
      <c r="E77" s="38"/>
      <c r="F77" s="38"/>
      <c r="G77" s="38"/>
      <c r="H77" s="11"/>
      <c r="I77" s="11"/>
      <c r="J77" s="11"/>
      <c r="K77" s="364"/>
      <c r="L77" s="359"/>
    </row>
    <row r="78" spans="1:12" x14ac:dyDescent="0.25">
      <c r="A78" s="949" t="s">
        <v>33</v>
      </c>
      <c r="B78" s="113" t="s">
        <v>40</v>
      </c>
      <c r="C78" s="128"/>
      <c r="D78" s="128"/>
      <c r="E78" s="128"/>
      <c r="F78" s="128"/>
      <c r="G78" s="128"/>
      <c r="H78" s="82"/>
      <c r="I78" s="82"/>
      <c r="J78" s="82"/>
      <c r="K78" s="351">
        <f>+K52+K55+K59+K65+K76</f>
        <v>0</v>
      </c>
      <c r="L78" s="107">
        <f>+L52+L55+L59+L65+L76</f>
        <v>0</v>
      </c>
    </row>
    <row r="79" spans="1:12" ht="4.5" customHeight="1" x14ac:dyDescent="0.25">
      <c r="A79" s="949"/>
      <c r="B79" s="36"/>
      <c r="C79" s="36"/>
      <c r="D79" s="36"/>
      <c r="E79" s="36"/>
      <c r="F79" s="36"/>
      <c r="G79" s="36"/>
      <c r="H79" s="13"/>
      <c r="I79" s="10"/>
      <c r="J79" s="10"/>
      <c r="K79" s="19"/>
      <c r="L79" s="346"/>
    </row>
    <row r="80" spans="1:12" x14ac:dyDescent="0.25">
      <c r="A80" s="949"/>
      <c r="B80" s="114" t="s">
        <v>25</v>
      </c>
      <c r="C80" s="84"/>
      <c r="D80" s="85"/>
      <c r="E80" s="86" t="s">
        <v>26</v>
      </c>
      <c r="F80" s="420">
        <f>'Bdgt Yr 1'!F80</f>
        <v>0.33</v>
      </c>
      <c r="G80" s="22"/>
      <c r="H80" s="84" t="s">
        <v>39</v>
      </c>
      <c r="I80" s="22">
        <f>+K78-K74-K55-K65</f>
        <v>0</v>
      </c>
      <c r="J80" s="87"/>
      <c r="K80" s="27">
        <f>F80*I80</f>
        <v>0</v>
      </c>
      <c r="L80" s="348">
        <v>0</v>
      </c>
    </row>
    <row r="81" spans="1:12" ht="4.5" customHeight="1" x14ac:dyDescent="0.25">
      <c r="A81" s="43"/>
      <c r="B81" s="88"/>
      <c r="C81" s="88"/>
      <c r="D81" s="88"/>
      <c r="E81" s="88"/>
      <c r="F81" s="88"/>
      <c r="G81" s="88"/>
      <c r="H81" s="93"/>
      <c r="I81" s="23"/>
      <c r="J81" s="23"/>
      <c r="K81" s="24"/>
      <c r="L81" s="17"/>
    </row>
    <row r="82" spans="1:12" x14ac:dyDescent="0.25">
      <c r="A82" s="44"/>
      <c r="B82" s="113" t="s">
        <v>42</v>
      </c>
      <c r="C82" s="128"/>
      <c r="D82" s="128"/>
      <c r="E82" s="128"/>
      <c r="F82" s="128"/>
      <c r="G82" s="128"/>
      <c r="H82" s="82"/>
      <c r="I82" s="82"/>
      <c r="J82" s="82"/>
      <c r="K82" s="108">
        <f>+K78+K80</f>
        <v>0</v>
      </c>
      <c r="L82" s="109">
        <f>+L78+L80</f>
        <v>0</v>
      </c>
    </row>
    <row r="83" spans="1:12" ht="6.6" customHeight="1" x14ac:dyDescent="0.25">
      <c r="A83" s="43"/>
      <c r="B83" s="45"/>
      <c r="C83" s="45"/>
      <c r="D83" s="45"/>
      <c r="E83" s="45"/>
      <c r="F83" s="45"/>
      <c r="G83" s="45"/>
      <c r="H83" s="89"/>
      <c r="I83" s="40"/>
      <c r="J83" s="26"/>
      <c r="K83" s="41"/>
      <c r="L83" s="26"/>
    </row>
    <row r="84" spans="1:12" x14ac:dyDescent="0.25">
      <c r="A84" s="90"/>
      <c r="B84" s="91"/>
      <c r="C84" s="91"/>
      <c r="D84" s="91"/>
      <c r="E84" s="91"/>
      <c r="F84" s="91"/>
      <c r="G84" s="91"/>
      <c r="H84" s="91"/>
      <c r="I84" s="91"/>
      <c r="J84" s="110" t="s">
        <v>327</v>
      </c>
      <c r="K84" s="1326">
        <f>+K82+L82</f>
        <v>0</v>
      </c>
      <c r="L84" s="1327"/>
    </row>
    <row r="85" spans="1:12" ht="17.100000000000001" customHeight="1" x14ac:dyDescent="0.25">
      <c r="A85" s="94" t="s">
        <v>27</v>
      </c>
      <c r="B85" s="1322" t="s">
        <v>33</v>
      </c>
      <c r="C85" s="1322"/>
      <c r="D85" s="1322"/>
      <c r="E85" s="1322"/>
      <c r="F85" s="1322"/>
      <c r="G85" s="1322"/>
      <c r="H85" s="1322"/>
      <c r="I85" s="1322"/>
      <c r="J85" s="1322"/>
      <c r="K85" s="1322"/>
      <c r="L85" s="1323"/>
    </row>
    <row r="86" spans="1:12" ht="16.5" customHeight="1" x14ac:dyDescent="0.25">
      <c r="A86" s="92"/>
      <c r="B86" s="1324"/>
      <c r="C86" s="1324"/>
      <c r="D86" s="1324"/>
      <c r="E86" s="1324"/>
      <c r="F86" s="1324"/>
      <c r="G86" s="1324"/>
      <c r="H86" s="1324"/>
      <c r="I86" s="1324"/>
      <c r="J86" s="1324"/>
      <c r="K86" s="1324"/>
      <c r="L86" s="1325"/>
    </row>
    <row r="87" spans="1:12" x14ac:dyDescent="0.25">
      <c r="A87" s="95"/>
      <c r="B87" s="7"/>
      <c r="C87" s="7"/>
      <c r="D87" s="7"/>
      <c r="E87" s="7"/>
      <c r="F87" s="7"/>
      <c r="G87" s="7"/>
      <c r="H87" s="7"/>
      <c r="I87" s="7"/>
      <c r="J87" s="7"/>
      <c r="K87" s="7"/>
      <c r="L87" s="7"/>
    </row>
    <row r="88" spans="1:12" s="951" customFormat="1" ht="36.6" customHeight="1" x14ac:dyDescent="0.3">
      <c r="A88" s="1328" t="s">
        <v>739</v>
      </c>
      <c r="B88" s="1328"/>
      <c r="C88" s="1328"/>
      <c r="D88" s="1328"/>
      <c r="E88" s="1328"/>
      <c r="F88" s="1328"/>
      <c r="G88" s="1328"/>
      <c r="H88" s="1328"/>
      <c r="I88" s="1328"/>
      <c r="J88" s="1328"/>
      <c r="K88" s="1328"/>
      <c r="L88" s="1328"/>
    </row>
    <row r="89" spans="1:12" s="933" customFormat="1" ht="17.649999999999999" customHeight="1" x14ac:dyDescent="0.25">
      <c r="A89" s="937"/>
      <c r="D89" s="935"/>
      <c r="E89" s="935"/>
      <c r="F89" s="952"/>
      <c r="G89" s="952"/>
      <c r="H89" s="952"/>
      <c r="I89" s="952"/>
      <c r="J89" s="934"/>
      <c r="K89" s="934"/>
    </row>
    <row r="90" spans="1:12" s="933" customFormat="1" ht="18.75" x14ac:dyDescent="0.3">
      <c r="A90" s="954" t="s">
        <v>741</v>
      </c>
      <c r="C90" s="936"/>
      <c r="D90" s="935"/>
      <c r="E90" s="935"/>
      <c r="F90" s="952"/>
      <c r="G90" s="952"/>
      <c r="H90" s="952"/>
      <c r="I90" s="952"/>
      <c r="J90" s="934"/>
      <c r="K90" s="934"/>
    </row>
  </sheetData>
  <sheetProtection algorithmName="SHA-512" hashValue="yhR72znt29BJqwJFY4mg/W4DX1oi7USC/ltaU0lRoc1oXhaLRZAMMAStkGSewwSYU1uxkB9DABqcwoyS47H2ng==" saltValue="ZG/DJhSmcAHRhZScW7TLEQ==" spinCount="100000" sheet="1" objects="1" scenarios="1"/>
  <mergeCells count="56">
    <mergeCell ref="D57:J57"/>
    <mergeCell ref="D71:J71"/>
    <mergeCell ref="D72:J72"/>
    <mergeCell ref="K84:L84"/>
    <mergeCell ref="B85:L86"/>
    <mergeCell ref="D66:J66"/>
    <mergeCell ref="D73:J73"/>
    <mergeCell ref="D74:J74"/>
    <mergeCell ref="D75:J75"/>
    <mergeCell ref="D67:J67"/>
    <mergeCell ref="D68:J68"/>
    <mergeCell ref="D69:J69"/>
    <mergeCell ref="D70:J70"/>
    <mergeCell ref="D61:J61"/>
    <mergeCell ref="D62:J62"/>
    <mergeCell ref="D63:J63"/>
    <mergeCell ref="D45:E45"/>
    <mergeCell ref="D27:E27"/>
    <mergeCell ref="D28:E28"/>
    <mergeCell ref="D29:E31"/>
    <mergeCell ref="D32:E32"/>
    <mergeCell ref="D34:E34"/>
    <mergeCell ref="D35:E35"/>
    <mergeCell ref="D36:E36"/>
    <mergeCell ref="D39:E40"/>
    <mergeCell ref="D42:E42"/>
    <mergeCell ref="D43:E43"/>
    <mergeCell ref="D44:E44"/>
    <mergeCell ref="D4:E4"/>
    <mergeCell ref="D14:E15"/>
    <mergeCell ref="B15:C16"/>
    <mergeCell ref="D33:E33"/>
    <mergeCell ref="D18:E18"/>
    <mergeCell ref="D19:E19"/>
    <mergeCell ref="D21:E22"/>
    <mergeCell ref="B22:C23"/>
    <mergeCell ref="D24:E24"/>
    <mergeCell ref="D25:E25"/>
    <mergeCell ref="D26:E26"/>
    <mergeCell ref="D17:E17"/>
    <mergeCell ref="D64:J64"/>
    <mergeCell ref="A88:L88"/>
    <mergeCell ref="G1:I1"/>
    <mergeCell ref="K1:L1"/>
    <mergeCell ref="B2:G2"/>
    <mergeCell ref="J2:L2"/>
    <mergeCell ref="D8:E8"/>
    <mergeCell ref="D6:E6"/>
    <mergeCell ref="D7:E7"/>
    <mergeCell ref="D9:E9"/>
    <mergeCell ref="D10:E10"/>
    <mergeCell ref="D11:E11"/>
    <mergeCell ref="A1:B1"/>
    <mergeCell ref="D1:F1"/>
    <mergeCell ref="D3:E3"/>
    <mergeCell ref="A4:A5"/>
  </mergeCells>
  <printOptions horizontalCentered="1" verticalCentered="1"/>
  <pageMargins left="0" right="0" top="0" bottom="0" header="0" footer="0"/>
  <pageSetup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1"/>
  <sheetViews>
    <sheetView zoomScale="80" zoomScaleNormal="80" workbookViewId="0">
      <selection activeCell="J17" sqref="J17"/>
    </sheetView>
  </sheetViews>
  <sheetFormatPr defaultColWidth="8.7109375" defaultRowHeight="15.75" x14ac:dyDescent="0.25"/>
  <cols>
    <col min="1" max="1" width="15" style="98" customWidth="1"/>
    <col min="2" max="2" width="9.28515625" style="123" customWidth="1"/>
    <col min="3" max="3" width="48.5703125" style="123" customWidth="1"/>
    <col min="4" max="4" width="6.42578125" style="123" customWidth="1"/>
    <col min="5" max="5" width="5.5703125" style="123" customWidth="1"/>
    <col min="6" max="6" width="10.7109375" style="123" customWidth="1"/>
    <col min="7" max="7" width="10.42578125" style="123" customWidth="1"/>
    <col min="8" max="8" width="15.5703125" style="123" customWidth="1"/>
    <col min="9" max="9" width="16" style="123" customWidth="1"/>
    <col min="10" max="10" width="15.5703125" style="123" bestFit="1" customWidth="1"/>
    <col min="11" max="11" width="16.42578125" style="123" customWidth="1"/>
    <col min="12" max="12" width="15" style="123" customWidth="1"/>
    <col min="13" max="16384" width="8.7109375" style="123"/>
  </cols>
  <sheetData>
    <row r="1" spans="1:12" s="6" customFormat="1" ht="52.15" customHeight="1" x14ac:dyDescent="0.25">
      <c r="A1" s="1308" t="s">
        <v>55</v>
      </c>
      <c r="B1" s="1309"/>
      <c r="C1" s="119" t="s">
        <v>57</v>
      </c>
      <c r="D1" s="1310" t="s">
        <v>53</v>
      </c>
      <c r="E1" s="1310"/>
      <c r="F1" s="1310"/>
      <c r="G1" s="1337">
        <f>'Bdgt Yr 1'!G1:I1</f>
        <v>0</v>
      </c>
      <c r="H1" s="1337"/>
      <c r="I1" s="1338"/>
      <c r="J1" s="120" t="s">
        <v>56</v>
      </c>
      <c r="K1" s="1339">
        <f>'Bdgt Yr 1'!K1:L1</f>
        <v>0</v>
      </c>
      <c r="L1" s="1340"/>
    </row>
    <row r="2" spans="1:12" ht="23.45" customHeight="1" x14ac:dyDescent="0.25">
      <c r="A2" s="1363" t="s">
        <v>0</v>
      </c>
      <c r="B2" s="1357">
        <f>'Bdgt Yr 1'!B2:G2</f>
        <v>0</v>
      </c>
      <c r="C2" s="1358"/>
      <c r="D2" s="1358"/>
      <c r="E2" s="1358"/>
      <c r="F2" s="1358"/>
      <c r="G2" s="1359"/>
      <c r="H2" s="139" t="s">
        <v>62</v>
      </c>
      <c r="I2" s="140" t="s">
        <v>33</v>
      </c>
      <c r="J2" s="1375" t="str">
        <f>'Bdgt Yr 1'!J2:L2</f>
        <v>This Template is password protected.  If changes are needed please call Ext. 3180</v>
      </c>
      <c r="K2" s="1376"/>
      <c r="L2" s="1377"/>
    </row>
    <row r="3" spans="1:12" ht="23.45" customHeight="1" x14ac:dyDescent="0.25">
      <c r="A3" s="1364"/>
      <c r="B3" s="1360"/>
      <c r="C3" s="1361"/>
      <c r="D3" s="1361"/>
      <c r="E3" s="1361"/>
      <c r="F3" s="1361"/>
      <c r="G3" s="1362"/>
      <c r="H3" s="138" t="s">
        <v>63</v>
      </c>
      <c r="I3" s="137" t="s">
        <v>33</v>
      </c>
      <c r="J3" s="1378"/>
      <c r="K3" s="1379"/>
      <c r="L3" s="1380"/>
    </row>
    <row r="4" spans="1:12" ht="40.9" customHeight="1" x14ac:dyDescent="0.25">
      <c r="A4" s="1082" t="s">
        <v>94</v>
      </c>
      <c r="B4" s="280"/>
      <c r="C4" s="128"/>
      <c r="D4" s="279"/>
      <c r="E4" s="279"/>
      <c r="F4" s="279"/>
      <c r="G4" s="279"/>
      <c r="H4" s="271"/>
      <c r="I4" s="55" t="s">
        <v>31</v>
      </c>
      <c r="J4" s="55" t="s">
        <v>32</v>
      </c>
      <c r="K4" s="135" t="s">
        <v>59</v>
      </c>
      <c r="L4" s="345" t="s">
        <v>6</v>
      </c>
    </row>
    <row r="5" spans="1:12" ht="22.5" customHeight="1" x14ac:dyDescent="0.25">
      <c r="A5" s="143"/>
      <c r="B5" s="69" t="s">
        <v>47</v>
      </c>
      <c r="C5" s="38"/>
      <c r="D5" s="281"/>
      <c r="E5" s="281"/>
      <c r="F5" s="281"/>
      <c r="G5" s="281"/>
      <c r="H5" s="315"/>
      <c r="I5" s="272"/>
      <c r="J5" s="53"/>
      <c r="K5" s="349"/>
      <c r="L5" s="331"/>
    </row>
    <row r="6" spans="1:12" x14ac:dyDescent="0.25">
      <c r="A6" s="938"/>
      <c r="B6" s="38">
        <v>1</v>
      </c>
      <c r="C6" s="1088" t="str">
        <f>'Bdgt Yr 1'!C6</f>
        <v xml:space="preserve"> </v>
      </c>
      <c r="D6" s="1365"/>
      <c r="E6" s="1365"/>
      <c r="F6" s="283"/>
      <c r="G6" s="284"/>
      <c r="H6" s="316"/>
      <c r="I6" s="273">
        <f>+'Bdgt Yr 1'!I6+'Bdgt Yr 2'!I6+'Bdgt Yr 3'!I6+'Bdgt Yr 4'!I6+'Bdgt Yr 5'!I6</f>
        <v>0</v>
      </c>
      <c r="J6" s="25">
        <f>+'Bdgt Yr 1'!J6+'Bdgt Yr 2'!J6+'Bdgt Yr 3'!J6+'Bdgt Yr 4'!J6+'Bdgt Yr 5'!J6</f>
        <v>0</v>
      </c>
      <c r="K6" s="350">
        <f t="shared" ref="K6:K11" si="0">+I6+J6</f>
        <v>0</v>
      </c>
      <c r="L6" s="201">
        <f>+'Bdgt Yr 1'!L6+'Bdgt Yr 2'!L6+'Bdgt Yr 3'!L6+'Bdgt Yr 4'!L6+'Bdgt Yr 5'!L6</f>
        <v>0</v>
      </c>
    </row>
    <row r="7" spans="1:12" x14ac:dyDescent="0.25">
      <c r="A7" s="938"/>
      <c r="B7" s="38">
        <v>2</v>
      </c>
      <c r="C7" s="142" t="str">
        <f>'Bdgt Yr 1'!C7</f>
        <v xml:space="preserve"> </v>
      </c>
      <c r="D7" s="1365"/>
      <c r="E7" s="1365"/>
      <c r="F7" s="283"/>
      <c r="G7" s="284"/>
      <c r="H7" s="316"/>
      <c r="I7" s="273">
        <f>+'Bdgt Yr 1'!I7+'Bdgt Yr 2'!I7+'Bdgt Yr 3'!I7+'Bdgt Yr 4'!I7+'Bdgt Yr 5'!I7</f>
        <v>0</v>
      </c>
      <c r="J7" s="25">
        <f>+'Bdgt Yr 1'!J7+'Bdgt Yr 2'!J7+'Bdgt Yr 3'!J7+'Bdgt Yr 4'!J7+'Bdgt Yr 5'!J7</f>
        <v>0</v>
      </c>
      <c r="K7" s="350">
        <f t="shared" si="0"/>
        <v>0</v>
      </c>
      <c r="L7" s="201">
        <f>+'Bdgt Yr 1'!L7+'Bdgt Yr 2'!L7+'Bdgt Yr 3'!L7+'Bdgt Yr 4'!L7+'Bdgt Yr 5'!L7</f>
        <v>0</v>
      </c>
    </row>
    <row r="8" spans="1:12" x14ac:dyDescent="0.25">
      <c r="A8" s="938"/>
      <c r="B8" s="38">
        <v>3</v>
      </c>
      <c r="C8" s="142" t="str">
        <f>'Bdgt Yr 1'!C8</f>
        <v xml:space="preserve"> </v>
      </c>
      <c r="D8" s="1365"/>
      <c r="E8" s="1365"/>
      <c r="F8" s="283"/>
      <c r="G8" s="284"/>
      <c r="H8" s="317"/>
      <c r="I8" s="273">
        <f>+'Bdgt Yr 1'!I8+'Bdgt Yr 2'!I8+'Bdgt Yr 3'!I8+'Bdgt Yr 4'!I8+'Bdgt Yr 5'!I8</f>
        <v>0</v>
      </c>
      <c r="J8" s="25">
        <f>+'Bdgt Yr 1'!J8+'Bdgt Yr 2'!J8+'Bdgt Yr 3'!J8+'Bdgt Yr 4'!J8+'Bdgt Yr 5'!J8</f>
        <v>0</v>
      </c>
      <c r="K8" s="350">
        <f t="shared" si="0"/>
        <v>0</v>
      </c>
      <c r="L8" s="201">
        <f>+'Bdgt Yr 1'!L8+'Bdgt Yr 2'!L8+'Bdgt Yr 3'!L8+'Bdgt Yr 4'!L8+'Bdgt Yr 5'!L8</f>
        <v>0</v>
      </c>
    </row>
    <row r="9" spans="1:12" x14ac:dyDescent="0.25">
      <c r="A9" s="938"/>
      <c r="B9" s="38">
        <v>4</v>
      </c>
      <c r="C9" s="142" t="str">
        <f>'Bdgt Yr 1'!C9</f>
        <v xml:space="preserve"> </v>
      </c>
      <c r="D9" s="1365"/>
      <c r="E9" s="1365"/>
      <c r="F9" s="283"/>
      <c r="G9" s="284"/>
      <c r="H9" s="317"/>
      <c r="I9" s="273">
        <f>+'Bdgt Yr 1'!I9+'Bdgt Yr 2'!I9+'Bdgt Yr 3'!I9+'Bdgt Yr 4'!I9+'Bdgt Yr 5'!I9</f>
        <v>0</v>
      </c>
      <c r="J9" s="25">
        <f>+'Bdgt Yr 1'!J9+'Bdgt Yr 2'!J9+'Bdgt Yr 3'!J9+'Bdgt Yr 4'!J9+'Bdgt Yr 5'!J9</f>
        <v>0</v>
      </c>
      <c r="K9" s="350">
        <f t="shared" si="0"/>
        <v>0</v>
      </c>
      <c r="L9" s="201">
        <f>+'Bdgt Yr 1'!L9+'Bdgt Yr 2'!L9+'Bdgt Yr 3'!L9+'Bdgt Yr 4'!L9+'Bdgt Yr 5'!L9</f>
        <v>0</v>
      </c>
    </row>
    <row r="10" spans="1:12" x14ac:dyDescent="0.25">
      <c r="A10" s="938"/>
      <c r="B10" s="38">
        <v>5</v>
      </c>
      <c r="C10" s="142" t="str">
        <f>'Bdgt Yr 1'!C10</f>
        <v xml:space="preserve"> </v>
      </c>
      <c r="D10" s="1365"/>
      <c r="E10" s="1365"/>
      <c r="F10" s="283"/>
      <c r="G10" s="284"/>
      <c r="H10" s="317"/>
      <c r="I10" s="273">
        <f>+'Bdgt Yr 1'!I10+'Bdgt Yr 2'!I10+'Bdgt Yr 3'!I10+'Bdgt Yr 4'!I10+'Bdgt Yr 5'!I10</f>
        <v>0</v>
      </c>
      <c r="J10" s="25">
        <f>+'Bdgt Yr 1'!J10+'Bdgt Yr 2'!J10+'Bdgt Yr 3'!J10+'Bdgt Yr 4'!J10+'Bdgt Yr 5'!J10</f>
        <v>0</v>
      </c>
      <c r="K10" s="350">
        <f t="shared" si="0"/>
        <v>0</v>
      </c>
      <c r="L10" s="201">
        <f>+'Bdgt Yr 1'!L10+'Bdgt Yr 2'!L10+'Bdgt Yr 3'!L10+'Bdgt Yr 4'!L10+'Bdgt Yr 5'!L10</f>
        <v>0</v>
      </c>
    </row>
    <row r="11" spans="1:12" x14ac:dyDescent="0.25">
      <c r="A11" s="938"/>
      <c r="B11" s="38">
        <v>6</v>
      </c>
      <c r="C11" s="142" t="str">
        <f>'Bdgt Yr 1'!C11</f>
        <v xml:space="preserve"> </v>
      </c>
      <c r="D11" s="1365"/>
      <c r="E11" s="1365"/>
      <c r="F11" s="283"/>
      <c r="G11" s="284"/>
      <c r="H11" s="317"/>
      <c r="I11" s="273">
        <f>+'Bdgt Yr 1'!I11+'Bdgt Yr 2'!I11+'Bdgt Yr 3'!I11+'Bdgt Yr 4'!I11+'Bdgt Yr 5'!I11</f>
        <v>0</v>
      </c>
      <c r="J11" s="25">
        <f>+'Bdgt Yr 1'!J11+'Bdgt Yr 2'!J11+'Bdgt Yr 3'!J11+'Bdgt Yr 4'!J11+'Bdgt Yr 5'!J11</f>
        <v>0</v>
      </c>
      <c r="K11" s="350">
        <f t="shared" si="0"/>
        <v>0</v>
      </c>
      <c r="L11" s="201">
        <f>+'Bdgt Yr 1'!L11+'Bdgt Yr 2'!L11+'Bdgt Yr 3'!L11+'Bdgt Yr 4'!L11+'Bdgt Yr 5'!L11</f>
        <v>0</v>
      </c>
    </row>
    <row r="12" spans="1:12" ht="8.1" customHeight="1" x14ac:dyDescent="0.25">
      <c r="A12" s="939"/>
      <c r="B12" s="70"/>
      <c r="C12" s="14"/>
      <c r="D12" s="285"/>
      <c r="E12" s="286"/>
      <c r="F12" s="287"/>
      <c r="G12" s="286"/>
      <c r="H12" s="318"/>
      <c r="I12" s="79"/>
      <c r="J12" s="20"/>
      <c r="K12" s="78"/>
      <c r="L12" s="346"/>
    </row>
    <row r="13" spans="1:12" x14ac:dyDescent="0.25">
      <c r="A13" s="940"/>
      <c r="B13" s="128" t="s">
        <v>46</v>
      </c>
      <c r="C13" s="128"/>
      <c r="D13" s="128"/>
      <c r="E13" s="128"/>
      <c r="F13" s="128"/>
      <c r="G13" s="128"/>
      <c r="H13" s="305"/>
      <c r="I13" s="274">
        <f>SUM(I6:I12)</f>
        <v>0</v>
      </c>
      <c r="J13" s="18">
        <f>SUM(J6:J12)</f>
        <v>0</v>
      </c>
      <c r="K13" s="351">
        <f>SUM(K6:K12)</f>
        <v>0</v>
      </c>
      <c r="L13" s="107">
        <f>SUM(L6:L12)</f>
        <v>0</v>
      </c>
    </row>
    <row r="14" spans="1:12" x14ac:dyDescent="0.25">
      <c r="A14" s="939"/>
      <c r="B14" s="36"/>
      <c r="C14" s="36"/>
      <c r="D14" s="1381"/>
      <c r="E14" s="1381"/>
      <c r="F14" s="289"/>
      <c r="G14" s="290"/>
      <c r="H14" s="319"/>
      <c r="I14" s="275" t="s">
        <v>4</v>
      </c>
      <c r="J14" s="52" t="s">
        <v>5</v>
      </c>
      <c r="L14" s="338" t="s">
        <v>6</v>
      </c>
    </row>
    <row r="15" spans="1:12" x14ac:dyDescent="0.25">
      <c r="A15" s="939"/>
      <c r="B15" s="1315" t="s">
        <v>744</v>
      </c>
      <c r="C15" s="1316"/>
      <c r="D15" s="1381"/>
      <c r="E15" s="1381"/>
      <c r="F15" s="291"/>
      <c r="G15" s="290"/>
      <c r="H15" s="320"/>
      <c r="I15" s="275" t="s">
        <v>7</v>
      </c>
      <c r="J15" s="52" t="s">
        <v>8</v>
      </c>
      <c r="K15" s="352" t="s">
        <v>59</v>
      </c>
      <c r="L15" s="358"/>
    </row>
    <row r="16" spans="1:12" x14ac:dyDescent="0.25">
      <c r="A16" s="939"/>
      <c r="B16" s="1315"/>
      <c r="C16" s="1316"/>
      <c r="D16" s="281"/>
      <c r="E16" s="281"/>
      <c r="F16" s="288"/>
      <c r="G16" s="290"/>
      <c r="H16" s="307"/>
      <c r="I16" s="276"/>
      <c r="J16" s="53"/>
      <c r="K16" s="78"/>
      <c r="L16" s="358"/>
    </row>
    <row r="17" spans="1:12" x14ac:dyDescent="0.25">
      <c r="A17" s="938"/>
      <c r="B17" s="38">
        <v>1</v>
      </c>
      <c r="C17" s="1088">
        <f>'Bdgt Yr 1'!C17</f>
        <v>0</v>
      </c>
      <c r="D17" s="1366"/>
      <c r="E17" s="1366"/>
      <c r="F17" s="283"/>
      <c r="G17" s="290"/>
      <c r="H17" s="321"/>
      <c r="I17" s="273">
        <f>+'Bdgt Yr 1'!I17+'Bdgt Yr 2'!I17+'Bdgt Yr 3'!I17+'Bdgt Yr 4'!I17+'Bdgt Yr 5'!I17</f>
        <v>0</v>
      </c>
      <c r="J17" s="25">
        <f>+'Bdgt Yr 1'!J17+'Bdgt Yr 2'!J17+'Bdgt Yr 3'!J17+'Bdgt Yr 4'!J17+'Bdgt Yr 5'!J17</f>
        <v>0</v>
      </c>
      <c r="K17" s="350">
        <f>+I17+J17</f>
        <v>0</v>
      </c>
      <c r="L17" s="201">
        <f>+'Bdgt Yr 1'!L17+'Bdgt Yr 2'!L17+'Bdgt Yr 3'!L17+'Bdgt Yr 4'!L17+'Bdgt Yr 5'!L17</f>
        <v>0</v>
      </c>
    </row>
    <row r="18" spans="1:12" x14ac:dyDescent="0.25">
      <c r="A18" s="938"/>
      <c r="B18" s="38">
        <v>2</v>
      </c>
      <c r="C18" s="142" t="str">
        <f>'Bdgt Yr 1'!C18</f>
        <v xml:space="preserve"> </v>
      </c>
      <c r="D18" s="1366"/>
      <c r="E18" s="1366"/>
      <c r="F18" s="283"/>
      <c r="G18" s="290"/>
      <c r="H18" s="321"/>
      <c r="I18" s="273">
        <f>+'Bdgt Yr 1'!I18+'Bdgt Yr 2'!I18+'Bdgt Yr 3'!I18+'Bdgt Yr 4'!I18+'Bdgt Yr 5'!I18</f>
        <v>0</v>
      </c>
      <c r="J18" s="25">
        <f>+'Bdgt Yr 1'!J18+'Bdgt Yr 2'!J18+'Bdgt Yr 3'!J18+'Bdgt Yr 4'!J18+'Bdgt Yr 5'!J18</f>
        <v>0</v>
      </c>
      <c r="K18" s="350">
        <f>+I18+J18</f>
        <v>0</v>
      </c>
      <c r="L18" s="201">
        <f>+'Bdgt Yr 1'!L18+'Bdgt Yr 2'!L18+'Bdgt Yr 3'!L18+'Bdgt Yr 4'!L18+'Bdgt Yr 5'!L18</f>
        <v>0</v>
      </c>
    </row>
    <row r="19" spans="1:12" x14ac:dyDescent="0.25">
      <c r="A19" s="938"/>
      <c r="B19" s="38">
        <v>3</v>
      </c>
      <c r="C19" s="142" t="str">
        <f>'Bdgt Yr 1'!C19</f>
        <v xml:space="preserve"> </v>
      </c>
      <c r="D19" s="1366"/>
      <c r="E19" s="1366"/>
      <c r="F19" s="283"/>
      <c r="G19" s="290"/>
      <c r="H19" s="321"/>
      <c r="I19" s="273">
        <f>+'Bdgt Yr 1'!I19+'Bdgt Yr 2'!I19+'Bdgt Yr 3'!I19+'Bdgt Yr 4'!I19+'Bdgt Yr 5'!I19</f>
        <v>0</v>
      </c>
      <c r="J19" s="25">
        <f>+'Bdgt Yr 1'!J19+'Bdgt Yr 2'!J19+'Bdgt Yr 3'!J19+'Bdgt Yr 4'!J19+'Bdgt Yr 5'!J19</f>
        <v>0</v>
      </c>
      <c r="K19" s="350">
        <f>+I19+J19</f>
        <v>0</v>
      </c>
      <c r="L19" s="201">
        <f>+'Bdgt Yr 1'!L19+'Bdgt Yr 2'!L19+'Bdgt Yr 3'!L19+'Bdgt Yr 4'!L19+'Bdgt Yr 5'!L19</f>
        <v>0</v>
      </c>
    </row>
    <row r="20" spans="1:12" x14ac:dyDescent="0.25">
      <c r="A20" s="942"/>
      <c r="B20" s="128" t="s">
        <v>745</v>
      </c>
      <c r="C20" s="128"/>
      <c r="D20" s="128"/>
      <c r="E20" s="128"/>
      <c r="F20" s="128"/>
      <c r="G20" s="128"/>
      <c r="H20" s="305"/>
      <c r="I20" s="274">
        <f>SUM(I17:I19)</f>
        <v>0</v>
      </c>
      <c r="J20" s="18">
        <f>SUM(J17:J19)</f>
        <v>0</v>
      </c>
      <c r="K20" s="351">
        <f>SUM(K17:K19)</f>
        <v>0</v>
      </c>
      <c r="L20" s="107">
        <f>SUM(L17:L19)</f>
        <v>0</v>
      </c>
    </row>
    <row r="21" spans="1:12" ht="17.100000000000001" customHeight="1" x14ac:dyDescent="0.25">
      <c r="A21" s="941"/>
      <c r="B21" s="36"/>
      <c r="C21" s="36"/>
      <c r="D21" s="1381"/>
      <c r="E21" s="1381"/>
      <c r="F21" s="289"/>
      <c r="G21" s="290"/>
      <c r="H21" s="319"/>
      <c r="I21" s="275" t="s">
        <v>4</v>
      </c>
      <c r="J21" s="52" t="s">
        <v>5</v>
      </c>
      <c r="L21" s="358" t="s">
        <v>6</v>
      </c>
    </row>
    <row r="22" spans="1:12" x14ac:dyDescent="0.25">
      <c r="A22" s="941"/>
      <c r="B22" s="1329" t="s">
        <v>746</v>
      </c>
      <c r="C22" s="1374"/>
      <c r="D22" s="1381"/>
      <c r="E22" s="1381"/>
      <c r="F22" s="291"/>
      <c r="G22" s="290"/>
      <c r="H22" s="320"/>
      <c r="I22" s="275" t="s">
        <v>7</v>
      </c>
      <c r="J22" s="52" t="s">
        <v>8</v>
      </c>
      <c r="K22" s="352" t="s">
        <v>59</v>
      </c>
      <c r="L22" s="334"/>
    </row>
    <row r="23" spans="1:12" x14ac:dyDescent="0.25">
      <c r="A23" s="941"/>
      <c r="B23" s="1329"/>
      <c r="C23" s="1374"/>
      <c r="D23" s="281"/>
      <c r="E23" s="281"/>
      <c r="F23" s="288"/>
      <c r="G23" s="290"/>
      <c r="H23" s="307"/>
      <c r="I23" s="276"/>
      <c r="J23" s="53"/>
      <c r="K23" s="78"/>
      <c r="L23" s="346"/>
    </row>
    <row r="24" spans="1:12" x14ac:dyDescent="0.25">
      <c r="A24" s="938"/>
      <c r="B24" s="38">
        <v>1</v>
      </c>
      <c r="C24" s="142" t="str">
        <f>'Bdgt Yr 1'!C24</f>
        <v xml:space="preserve"> </v>
      </c>
      <c r="D24" s="1383"/>
      <c r="E24" s="1383"/>
      <c r="F24" s="283"/>
      <c r="G24" s="290"/>
      <c r="H24" s="321"/>
      <c r="I24" s="273">
        <f>+'Bdgt Yr 1'!I24+'Bdgt Yr 2'!I24+'Bdgt Yr 3'!I24+'Bdgt Yr 4'!I24+'Bdgt Yr 5'!I24</f>
        <v>0</v>
      </c>
      <c r="J24" s="25">
        <f>+'Bdgt Yr 1'!J24+'Bdgt Yr 2'!J24+'Bdgt Yr 3'!J24+'Bdgt Yr 4'!J24+'Bdgt Yr 5'!J24</f>
        <v>0</v>
      </c>
      <c r="K24" s="350">
        <f>+I24+J24</f>
        <v>0</v>
      </c>
      <c r="L24" s="201">
        <f>+'Bdgt Yr 1'!L24+'Bdgt Yr 2'!L24+'Bdgt Yr 3'!L24+'Bdgt Yr 4'!L24+'Bdgt Yr 5'!L24</f>
        <v>0</v>
      </c>
    </row>
    <row r="25" spans="1:12" x14ac:dyDescent="0.25">
      <c r="A25" s="938"/>
      <c r="B25" s="38">
        <v>2</v>
      </c>
      <c r="C25" s="142" t="str">
        <f>'Bdgt Yr 1'!C25</f>
        <v xml:space="preserve"> </v>
      </c>
      <c r="D25" s="1383"/>
      <c r="E25" s="1383"/>
      <c r="F25" s="283"/>
      <c r="G25" s="290"/>
      <c r="H25" s="321"/>
      <c r="I25" s="273">
        <f>+'Bdgt Yr 1'!I25+'Bdgt Yr 2'!I25+'Bdgt Yr 3'!I25+'Bdgt Yr 4'!I25+'Bdgt Yr 5'!I25</f>
        <v>0</v>
      </c>
      <c r="J25" s="25">
        <f>+'Bdgt Yr 1'!J25+'Bdgt Yr 2'!J25+'Bdgt Yr 3'!J25+'Bdgt Yr 4'!J25+'Bdgt Yr 5'!J25</f>
        <v>0</v>
      </c>
      <c r="K25" s="350">
        <f>+I25+J25</f>
        <v>0</v>
      </c>
      <c r="L25" s="201">
        <f>+'Bdgt Yr 1'!L25+'Bdgt Yr 2'!L25+'Bdgt Yr 3'!L25+'Bdgt Yr 4'!L25+'Bdgt Yr 5'!L25</f>
        <v>0</v>
      </c>
    </row>
    <row r="26" spans="1:12" x14ac:dyDescent="0.25">
      <c r="A26" s="938"/>
      <c r="B26" s="38">
        <v>3</v>
      </c>
      <c r="C26" s="142" t="str">
        <f>'Bdgt Yr 1'!C26</f>
        <v xml:space="preserve"> </v>
      </c>
      <c r="D26" s="1383"/>
      <c r="E26" s="1383"/>
      <c r="F26" s="283"/>
      <c r="G26" s="290"/>
      <c r="H26" s="321"/>
      <c r="I26" s="273">
        <f>+'Bdgt Yr 1'!I26+'Bdgt Yr 2'!I26+'Bdgt Yr 3'!I26+'Bdgt Yr 4'!I26+'Bdgt Yr 5'!I26</f>
        <v>0</v>
      </c>
      <c r="J26" s="25">
        <f>+'Bdgt Yr 1'!J26+'Bdgt Yr 2'!J26+'Bdgt Yr 3'!J26+'Bdgt Yr 4'!J26+'Bdgt Yr 5'!J26</f>
        <v>0</v>
      </c>
      <c r="K26" s="350">
        <f>+I26+J26</f>
        <v>0</v>
      </c>
      <c r="L26" s="201">
        <f>+'Bdgt Yr 1'!L26+'Bdgt Yr 2'!L26+'Bdgt Yr 3'!L26+'Bdgt Yr 4'!L26+'Bdgt Yr 5'!L26</f>
        <v>0</v>
      </c>
    </row>
    <row r="27" spans="1:12" x14ac:dyDescent="0.25">
      <c r="A27" s="938"/>
      <c r="B27" s="38">
        <v>4</v>
      </c>
      <c r="C27" s="142" t="str">
        <f>'Bdgt Yr 1'!C27</f>
        <v xml:space="preserve"> </v>
      </c>
      <c r="D27" s="1383"/>
      <c r="E27" s="1383"/>
      <c r="F27" s="283"/>
      <c r="G27" s="290"/>
      <c r="H27" s="321"/>
      <c r="I27" s="273">
        <f>+'Bdgt Yr 1'!I27+'Bdgt Yr 2'!I27+'Bdgt Yr 3'!I27+'Bdgt Yr 4'!I27+'Bdgt Yr 5'!I27</f>
        <v>0</v>
      </c>
      <c r="J27" s="25">
        <f>+'Bdgt Yr 1'!J27+'Bdgt Yr 2'!J27+'Bdgt Yr 3'!J27+'Bdgt Yr 4'!J27+'Bdgt Yr 5'!J27</f>
        <v>0</v>
      </c>
      <c r="K27" s="350">
        <f>+I27+J27</f>
        <v>0</v>
      </c>
      <c r="L27" s="201">
        <f>+'Bdgt Yr 1'!L27+'Bdgt Yr 2'!L27+'Bdgt Yr 3'!L27+'Bdgt Yr 4'!L27+'Bdgt Yr 5'!L27</f>
        <v>0</v>
      </c>
    </row>
    <row r="28" spans="1:12" x14ac:dyDescent="0.25">
      <c r="A28" s="942"/>
      <c r="B28" s="128" t="s">
        <v>747</v>
      </c>
      <c r="C28" s="128"/>
      <c r="D28" s="128"/>
      <c r="E28" s="128"/>
      <c r="F28" s="128"/>
      <c r="G28" s="128"/>
      <c r="H28" s="305"/>
      <c r="I28" s="274">
        <f>SUM(I24:I27)</f>
        <v>0</v>
      </c>
      <c r="J28" s="18">
        <f>SUM(J24:J27)</f>
        <v>0</v>
      </c>
      <c r="K28" s="351">
        <f>SUM(K24:K27)</f>
        <v>0</v>
      </c>
      <c r="L28" s="107">
        <f>SUM(L24:L27)</f>
        <v>0</v>
      </c>
    </row>
    <row r="29" spans="1:12" ht="15.6" customHeight="1" x14ac:dyDescent="0.25">
      <c r="A29" s="939"/>
      <c r="B29" s="36"/>
      <c r="C29" s="36"/>
      <c r="D29" s="1385"/>
      <c r="E29" s="1385"/>
      <c r="F29" s="292"/>
      <c r="G29" s="292"/>
      <c r="H29" s="15"/>
      <c r="I29" s="275" t="s">
        <v>4</v>
      </c>
      <c r="J29" s="52" t="s">
        <v>5</v>
      </c>
      <c r="L29" s="346"/>
    </row>
    <row r="30" spans="1:12" ht="15.6" customHeight="1" x14ac:dyDescent="0.25">
      <c r="A30" s="939"/>
      <c r="B30" s="926" t="s">
        <v>668</v>
      </c>
      <c r="C30" s="925"/>
      <c r="D30" s="1385"/>
      <c r="E30" s="1385"/>
      <c r="F30" s="292"/>
      <c r="G30" s="292"/>
      <c r="H30" s="15"/>
      <c r="I30" s="275" t="s">
        <v>7</v>
      </c>
      <c r="J30" s="52" t="s">
        <v>8</v>
      </c>
      <c r="K30" s="352" t="s">
        <v>59</v>
      </c>
      <c r="L30" s="358" t="s">
        <v>6</v>
      </c>
    </row>
    <row r="31" spans="1:12" ht="8.65" customHeight="1" x14ac:dyDescent="0.25">
      <c r="A31" s="939"/>
      <c r="B31" s="111"/>
      <c r="C31" s="38"/>
      <c r="D31" s="1385"/>
      <c r="E31" s="1385"/>
      <c r="F31" s="292"/>
      <c r="G31" s="292"/>
      <c r="H31" s="15"/>
      <c r="I31" s="272"/>
      <c r="J31" s="53"/>
      <c r="K31" s="349"/>
      <c r="L31" s="331"/>
    </row>
    <row r="32" spans="1:12" x14ac:dyDescent="0.25">
      <c r="A32" s="938"/>
      <c r="B32" s="38">
        <v>1</v>
      </c>
      <c r="C32" s="724" t="str">
        <f>'Bdgt Yr 1'!C32</f>
        <v xml:space="preserve"> </v>
      </c>
      <c r="D32" s="1366"/>
      <c r="E32" s="1366"/>
      <c r="F32" s="292"/>
      <c r="G32" s="292"/>
      <c r="H32" s="15"/>
      <c r="I32" s="273">
        <f>+'Bdgt Yr 1'!I32+'Bdgt Yr 2'!I32+'Bdgt Yr 3'!I32+'Bdgt Yr 4'!I32+'Bdgt Yr 5'!I32</f>
        <v>0</v>
      </c>
      <c r="J32" s="25">
        <f>+'Bdgt Yr 1'!J32+'Bdgt Yr 2'!J32+'Bdgt Yr 3'!J32+'Bdgt Yr 4'!J32+'Bdgt Yr 5'!J32</f>
        <v>0</v>
      </c>
      <c r="K32" s="350">
        <f>+I32+J32</f>
        <v>0</v>
      </c>
      <c r="L32" s="201">
        <f>+'Bdgt Yr 1'!L32+'Bdgt Yr 2'!L32+'Bdgt Yr 3'!L32+'Bdgt Yr 4'!L32+'Bdgt Yr 5'!L32</f>
        <v>0</v>
      </c>
    </row>
    <row r="33" spans="1:12" x14ac:dyDescent="0.25">
      <c r="A33" s="938"/>
      <c r="B33" s="38">
        <v>2</v>
      </c>
      <c r="C33" s="724" t="str">
        <f>'Bdgt Yr 1'!C33</f>
        <v xml:space="preserve"> </v>
      </c>
      <c r="D33" s="1366"/>
      <c r="E33" s="1366"/>
      <c r="F33" s="292"/>
      <c r="G33" s="292"/>
      <c r="H33" s="15"/>
      <c r="I33" s="273">
        <f>+'Bdgt Yr 1'!I33+'Bdgt Yr 2'!I33+'Bdgt Yr 3'!I33+'Bdgt Yr 4'!I33+'Bdgt Yr 5'!I33</f>
        <v>0</v>
      </c>
      <c r="J33" s="25">
        <f>+'Bdgt Yr 1'!J33+'Bdgt Yr 2'!J33+'Bdgt Yr 3'!J33+'Bdgt Yr 4'!J33+'Bdgt Yr 5'!J33</f>
        <v>0</v>
      </c>
      <c r="K33" s="350">
        <f>+I33+J33</f>
        <v>0</v>
      </c>
      <c r="L33" s="201">
        <f>+'Bdgt Yr 1'!L33+'Bdgt Yr 2'!L33+'Bdgt Yr 3'!L33+'Bdgt Yr 4'!L33+'Bdgt Yr 5'!L33</f>
        <v>0</v>
      </c>
    </row>
    <row r="34" spans="1:12" x14ac:dyDescent="0.25">
      <c r="A34" s="938"/>
      <c r="B34" s="111" t="s">
        <v>669</v>
      </c>
      <c r="C34" s="130"/>
      <c r="D34" s="1381"/>
      <c r="E34" s="1381"/>
      <c r="F34" s="292"/>
      <c r="G34" s="292"/>
      <c r="H34" s="15"/>
      <c r="I34" s="273" t="s">
        <v>33</v>
      </c>
      <c r="J34" s="25"/>
      <c r="K34" s="350"/>
      <c r="L34" s="346"/>
    </row>
    <row r="35" spans="1:12" x14ac:dyDescent="0.25">
      <c r="A35" s="938"/>
      <c r="B35" s="38">
        <v>3</v>
      </c>
      <c r="C35" s="724" t="str">
        <f>'Bdgt Yr 1'!C35</f>
        <v xml:space="preserve"> </v>
      </c>
      <c r="D35" s="1381"/>
      <c r="E35" s="1381"/>
      <c r="F35" s="292"/>
      <c r="G35" s="292"/>
      <c r="H35" s="15"/>
      <c r="I35" s="273">
        <f>+'Bdgt Yr 1'!I35+'Bdgt Yr 2'!I35+'Bdgt Yr 3'!I35+'Bdgt Yr 4'!I35+'Bdgt Yr 5'!I35</f>
        <v>0</v>
      </c>
      <c r="J35" s="273">
        <f>+'Bdgt Yr 1'!J35+'Bdgt Yr 2'!J35+'Bdgt Yr 3'!J35+'Bdgt Yr 4'!J35+'Bdgt Yr 5'!J35</f>
        <v>0</v>
      </c>
      <c r="K35" s="350">
        <f>+I35+J35</f>
        <v>0</v>
      </c>
      <c r="L35" s="201">
        <f>+'Bdgt Yr 1'!L35+'Bdgt Yr 2'!L35+'Bdgt Yr 3'!L35+'Bdgt Yr 4'!L35+'Bdgt Yr 5'!L35</f>
        <v>0</v>
      </c>
    </row>
    <row r="36" spans="1:12" x14ac:dyDescent="0.25">
      <c r="A36" s="938"/>
      <c r="B36" s="38">
        <v>4</v>
      </c>
      <c r="C36" s="1087">
        <f>'Bdgt Yr 1'!C36</f>
        <v>0</v>
      </c>
      <c r="D36" s="1381"/>
      <c r="E36" s="1381"/>
      <c r="F36" s="292"/>
      <c r="G36" s="292"/>
      <c r="H36" s="17"/>
      <c r="I36" s="273">
        <f>+'Bdgt Yr 1'!I36+'Bdgt Yr 2'!I36+'Bdgt Yr 3'!I36+'Bdgt Yr 4'!I36+'Bdgt Yr 5'!I36</f>
        <v>0</v>
      </c>
      <c r="J36" s="273">
        <f>+'Bdgt Yr 1'!J36+'Bdgt Yr 2'!J36+'Bdgt Yr 3'!J36+'Bdgt Yr 4'!J36+'Bdgt Yr 5'!J36</f>
        <v>0</v>
      </c>
      <c r="K36" s="350">
        <f>+I36+J36</f>
        <v>0</v>
      </c>
      <c r="L36" s="201">
        <f>+'Bdgt Yr 1'!L36+'Bdgt Yr 2'!L36+'Bdgt Yr 3'!L36+'Bdgt Yr 4'!L36+'Bdgt Yr 5'!L36</f>
        <v>0</v>
      </c>
    </row>
    <row r="37" spans="1:12" x14ac:dyDescent="0.25">
      <c r="A37" s="942"/>
      <c r="B37" s="128" t="s">
        <v>58</v>
      </c>
      <c r="C37" s="128"/>
      <c r="D37" s="128"/>
      <c r="E37" s="128"/>
      <c r="F37" s="128"/>
      <c r="G37" s="128"/>
      <c r="H37" s="128"/>
      <c r="I37" s="274">
        <f>SUM(I32:I36)</f>
        <v>0</v>
      </c>
      <c r="J37" s="18">
        <f>SUM(J32:J36)</f>
        <v>0</v>
      </c>
      <c r="K37" s="351">
        <f>SUM(K32:K36)</f>
        <v>0</v>
      </c>
      <c r="L37" s="107">
        <f>SUM(L32:L36)</f>
        <v>0</v>
      </c>
    </row>
    <row r="38" spans="1:12" ht="7.15" customHeight="1" x14ac:dyDescent="0.25">
      <c r="A38" s="939"/>
      <c r="B38" s="36"/>
      <c r="C38" s="36"/>
      <c r="D38" s="281"/>
      <c r="E38" s="281"/>
      <c r="F38" s="281"/>
      <c r="G38" s="281"/>
      <c r="H38" s="315"/>
      <c r="I38" s="277"/>
      <c r="J38" s="19"/>
      <c r="K38" s="353"/>
      <c r="L38" s="346"/>
    </row>
    <row r="39" spans="1:12" ht="14.65" customHeight="1" x14ac:dyDescent="0.25">
      <c r="A39" s="939"/>
      <c r="B39" s="36"/>
      <c r="C39" s="36"/>
      <c r="D39" s="1384"/>
      <c r="E39" s="1384"/>
      <c r="F39" s="293"/>
      <c r="G39" s="294"/>
      <c r="H39" s="322"/>
      <c r="I39" s="275" t="s">
        <v>4</v>
      </c>
      <c r="J39" s="52" t="s">
        <v>5</v>
      </c>
      <c r="L39" s="358" t="s">
        <v>6</v>
      </c>
    </row>
    <row r="40" spans="1:12" x14ac:dyDescent="0.25">
      <c r="A40" s="939"/>
      <c r="B40" s="38"/>
      <c r="C40" s="38"/>
      <c r="D40" s="1384"/>
      <c r="E40" s="1384"/>
      <c r="F40" s="293"/>
      <c r="G40" s="294"/>
      <c r="H40" s="322"/>
      <c r="I40" s="275" t="s">
        <v>7</v>
      </c>
      <c r="J40" s="52" t="s">
        <v>8</v>
      </c>
      <c r="K40" s="352" t="s">
        <v>59</v>
      </c>
      <c r="L40" s="334"/>
    </row>
    <row r="41" spans="1:12" x14ac:dyDescent="0.25">
      <c r="A41" s="939"/>
      <c r="B41" s="111" t="s">
        <v>11</v>
      </c>
      <c r="C41" s="38"/>
      <c r="D41" s="281"/>
      <c r="E41" s="281"/>
      <c r="F41" s="281"/>
      <c r="G41" s="281"/>
      <c r="H41" s="307"/>
      <c r="I41" s="272"/>
      <c r="J41" s="53"/>
      <c r="K41" s="78"/>
      <c r="L41" s="334"/>
    </row>
    <row r="42" spans="1:12" x14ac:dyDescent="0.25">
      <c r="A42" s="938"/>
      <c r="B42" s="38">
        <v>1</v>
      </c>
      <c r="C42" s="38" t="s">
        <v>12</v>
      </c>
      <c r="D42" s="1382"/>
      <c r="E42" s="1382"/>
      <c r="F42" s="295"/>
      <c r="G42" s="296"/>
      <c r="H42" s="323"/>
      <c r="I42" s="273">
        <f>+'Bdgt Yr 1'!I42+'Bdgt Yr 2'!I42+'Bdgt Yr 3'!I42+'Bdgt Yr 4'!I42+'Bdgt Yr 5'!I42</f>
        <v>0</v>
      </c>
      <c r="J42" s="25">
        <f>+'Bdgt Yr 1'!J42+'Bdgt Yr 2'!J42+'Bdgt Yr 3'!J42+'Bdgt Yr 4'!J42+'Bdgt Yr 5'!J42</f>
        <v>0</v>
      </c>
      <c r="K42" s="350">
        <f>+I42+J42</f>
        <v>0</v>
      </c>
      <c r="L42" s="201">
        <f>+'Bdgt Yr 1'!L42+'Bdgt Yr 2'!L42+'Bdgt Yr 3'!L42+'Bdgt Yr 4'!L42+'Bdgt Yr 5'!L42</f>
        <v>0</v>
      </c>
    </row>
    <row r="43" spans="1:12" x14ac:dyDescent="0.25">
      <c r="A43" s="938"/>
      <c r="B43" s="38">
        <v>2</v>
      </c>
      <c r="C43" s="38" t="s">
        <v>12</v>
      </c>
      <c r="D43" s="1382"/>
      <c r="E43" s="1382"/>
      <c r="F43" s="295"/>
      <c r="G43" s="296"/>
      <c r="H43" s="323"/>
      <c r="I43" s="273">
        <f>+'Bdgt Yr 1'!I43+'Bdgt Yr 2'!I43+'Bdgt Yr 3'!I43+'Bdgt Yr 4'!I43+'Bdgt Yr 5'!I43</f>
        <v>0</v>
      </c>
      <c r="J43" s="25">
        <f>+'Bdgt Yr 1'!J43+'Bdgt Yr 2'!J43+'Bdgt Yr 3'!J43+'Bdgt Yr 4'!J43+'Bdgt Yr 5'!J43</f>
        <v>0</v>
      </c>
      <c r="K43" s="350">
        <f>+I43+J43</f>
        <v>0</v>
      </c>
      <c r="L43" s="201">
        <f>+'Bdgt Yr 1'!L43+'Bdgt Yr 2'!L43+'Bdgt Yr 3'!L43+'Bdgt Yr 4'!L43+'Bdgt Yr 5'!L43</f>
        <v>0</v>
      </c>
    </row>
    <row r="44" spans="1:12" x14ac:dyDescent="0.25">
      <c r="A44" s="938"/>
      <c r="B44" s="38">
        <v>3</v>
      </c>
      <c r="C44" s="38" t="s">
        <v>54</v>
      </c>
      <c r="D44" s="1382"/>
      <c r="E44" s="1382"/>
      <c r="F44" s="295"/>
      <c r="G44" s="297"/>
      <c r="H44" s="323"/>
      <c r="I44" s="273">
        <f>+'Bdgt Yr 1'!I44+'Bdgt Yr 2'!I44+'Bdgt Yr 3'!I44+'Bdgt Yr 4'!I44+'Bdgt Yr 5'!I44</f>
        <v>0</v>
      </c>
      <c r="J44" s="25">
        <f>+'Bdgt Yr 1'!J44+'Bdgt Yr 2'!J44+'Bdgt Yr 3'!J44+'Bdgt Yr 4'!J44+'Bdgt Yr 5'!J44</f>
        <v>0</v>
      </c>
      <c r="K44" s="350">
        <f>+I44+J44</f>
        <v>0</v>
      </c>
      <c r="L44" s="201">
        <f>+'Bdgt Yr 1'!L44+'Bdgt Yr 2'!L44+'Bdgt Yr 3'!L44+'Bdgt Yr 4'!L44+'Bdgt Yr 5'!L44</f>
        <v>0</v>
      </c>
    </row>
    <row r="45" spans="1:12" x14ac:dyDescent="0.25">
      <c r="A45" s="938"/>
      <c r="B45" s="38">
        <v>4</v>
      </c>
      <c r="C45" s="38" t="s">
        <v>13</v>
      </c>
      <c r="D45" s="1382"/>
      <c r="E45" s="1382"/>
      <c r="F45" s="295"/>
      <c r="G45" s="296"/>
      <c r="H45" s="323"/>
      <c r="I45" s="273">
        <f>+'Bdgt Yr 1'!I45+'Bdgt Yr 2'!I45+'Bdgt Yr 3'!I45+'Bdgt Yr 4'!I45+'Bdgt Yr 5'!I45</f>
        <v>0</v>
      </c>
      <c r="J45" s="25">
        <f>+'Bdgt Yr 1'!J45+'Bdgt Yr 2'!J45+'Bdgt Yr 3'!J45+'Bdgt Yr 4'!J45+'Bdgt Yr 5'!J45</f>
        <v>0</v>
      </c>
      <c r="K45" s="350">
        <f>+I45+J45</f>
        <v>0</v>
      </c>
      <c r="L45" s="201">
        <f>+'Bdgt Yr 1'!L45+'Bdgt Yr 2'!L45+'Bdgt Yr 3'!L45+'Bdgt Yr 4'!L45+'Bdgt Yr 5'!L45</f>
        <v>0</v>
      </c>
    </row>
    <row r="46" spans="1:12" x14ac:dyDescent="0.25">
      <c r="A46" s="938"/>
      <c r="B46" s="38"/>
      <c r="C46" s="38"/>
      <c r="D46" s="290"/>
      <c r="E46" s="290"/>
      <c r="F46" s="290"/>
      <c r="G46" s="298"/>
      <c r="H46" s="324"/>
      <c r="I46" s="278" t="s">
        <v>44</v>
      </c>
      <c r="J46" s="134" t="s">
        <v>45</v>
      </c>
      <c r="K46" s="103"/>
      <c r="L46" s="201">
        <f>+'Bdgt Yr 1'!L46+'Bdgt Yr 2'!L46+'Bdgt Yr 3'!L46+'Bdgt Yr 4'!L46+'Bdgt Yr 5'!L46</f>
        <v>0</v>
      </c>
    </row>
    <row r="47" spans="1:12" x14ac:dyDescent="0.25">
      <c r="A47" s="938"/>
      <c r="B47" s="38">
        <v>5</v>
      </c>
      <c r="C47" s="38" t="s">
        <v>14</v>
      </c>
      <c r="D47" s="292"/>
      <c r="E47" s="292"/>
      <c r="F47" s="292"/>
      <c r="G47" s="299"/>
      <c r="H47" s="325"/>
      <c r="I47" s="273">
        <f>+'Bdgt Yr 1'!I47+'Bdgt Yr 2'!I47+'Bdgt Yr 3'!I47+'Bdgt Yr 4'!I47+'Bdgt Yr 5'!I47</f>
        <v>0</v>
      </c>
      <c r="J47" s="25">
        <f>+'Bdgt Yr 1'!J47+'Bdgt Yr 2'!J47+'Bdgt Yr 3'!J47+'Bdgt Yr 4'!J47+'Bdgt Yr 5'!J47</f>
        <v>0</v>
      </c>
      <c r="K47" s="350">
        <f>+I47+J47</f>
        <v>0</v>
      </c>
      <c r="L47" s="201">
        <f>+'Bdgt Yr 1'!L47+'Bdgt Yr 2'!L47+'Bdgt Yr 3'!L47+'Bdgt Yr 4'!L47+'Bdgt Yr 5'!L47</f>
        <v>0</v>
      </c>
    </row>
    <row r="48" spans="1:12" x14ac:dyDescent="0.25">
      <c r="A48" s="938"/>
      <c r="B48" s="38">
        <v>6</v>
      </c>
      <c r="C48" s="38" t="s">
        <v>14</v>
      </c>
      <c r="D48" s="292"/>
      <c r="E48" s="292"/>
      <c r="F48" s="292"/>
      <c r="G48" s="299"/>
      <c r="H48" s="325"/>
      <c r="I48" s="273">
        <f>+'Bdgt Yr 1'!I48+'Bdgt Yr 2'!I48+'Bdgt Yr 3'!I48+'Bdgt Yr 4'!I48+'Bdgt Yr 5'!I48</f>
        <v>0</v>
      </c>
      <c r="J48" s="25">
        <f>+'Bdgt Yr 1'!J48+'Bdgt Yr 2'!J48+'Bdgt Yr 3'!J48+'Bdgt Yr 4'!J48+'Bdgt Yr 5'!J48</f>
        <v>0</v>
      </c>
      <c r="K48" s="350">
        <f>+I48+J48</f>
        <v>0</v>
      </c>
      <c r="L48" s="201">
        <f>+'Bdgt Yr 1'!L48+'Bdgt Yr 2'!L48+'Bdgt Yr 3'!L48+'Bdgt Yr 4'!L48+'Bdgt Yr 5'!L48</f>
        <v>0</v>
      </c>
    </row>
    <row r="49" spans="1:12" ht="3.6" customHeight="1" x14ac:dyDescent="0.25">
      <c r="A49" s="939"/>
      <c r="B49" s="38"/>
      <c r="C49" s="38"/>
      <c r="D49" s="292"/>
      <c r="E49" s="292"/>
      <c r="F49" s="292"/>
      <c r="G49" s="281"/>
      <c r="H49" s="307"/>
      <c r="I49" s="276"/>
      <c r="J49" s="51"/>
      <c r="K49" s="353"/>
      <c r="L49" s="346"/>
    </row>
    <row r="50" spans="1:12" x14ac:dyDescent="0.25">
      <c r="A50" s="942"/>
      <c r="B50" s="128" t="s">
        <v>35</v>
      </c>
      <c r="C50" s="128"/>
      <c r="D50" s="128"/>
      <c r="E50" s="128"/>
      <c r="F50" s="128"/>
      <c r="G50" s="128"/>
      <c r="H50" s="305"/>
      <c r="I50" s="274">
        <f>SUM(I42:I49)</f>
        <v>0</v>
      </c>
      <c r="J50" s="16">
        <f>SUM(J41:J49)</f>
        <v>0</v>
      </c>
      <c r="K50" s="351">
        <f>SUM(K42:K49)</f>
        <v>0</v>
      </c>
      <c r="L50" s="107">
        <f>SUM(L42:L49)</f>
        <v>0</v>
      </c>
    </row>
    <row r="51" spans="1:12" ht="9" customHeight="1" x14ac:dyDescent="0.25">
      <c r="A51" s="939"/>
      <c r="B51" s="70"/>
      <c r="C51" s="70"/>
      <c r="D51" s="70"/>
      <c r="E51" s="70"/>
      <c r="F51" s="70"/>
      <c r="G51" s="70"/>
      <c r="H51" s="79"/>
      <c r="I51" s="79"/>
      <c r="J51" s="70"/>
      <c r="K51" s="78"/>
      <c r="L51" s="346"/>
    </row>
    <row r="52" spans="1:12" x14ac:dyDescent="0.25">
      <c r="A52" s="942"/>
      <c r="B52" s="128" t="s">
        <v>36</v>
      </c>
      <c r="C52" s="128"/>
      <c r="D52" s="128"/>
      <c r="E52" s="128"/>
      <c r="F52" s="128"/>
      <c r="G52" s="128"/>
      <c r="H52" s="305"/>
      <c r="I52" s="274">
        <f>+I13+I20+I28+I37+I50</f>
        <v>0</v>
      </c>
      <c r="J52" s="18">
        <f>+J13+J20+J28+J37+J50</f>
        <v>0</v>
      </c>
      <c r="K52" s="351">
        <f>+K13+K20+K28+K50+K37</f>
        <v>0</v>
      </c>
      <c r="L52" s="107">
        <f>+L13+L20+L28+L37+L50</f>
        <v>0</v>
      </c>
    </row>
    <row r="53" spans="1:12" ht="16.149999999999999" customHeight="1" x14ac:dyDescent="0.25">
      <c r="A53" s="943"/>
      <c r="B53" s="81" t="s">
        <v>322</v>
      </c>
      <c r="C53" s="38"/>
      <c r="D53" s="282"/>
      <c r="E53" s="282"/>
      <c r="F53" s="282"/>
      <c r="G53" s="282"/>
      <c r="H53" s="307"/>
      <c r="I53" s="329"/>
      <c r="J53" s="307"/>
      <c r="K53" s="354"/>
      <c r="L53" s="358" t="s">
        <v>6</v>
      </c>
    </row>
    <row r="54" spans="1:12" x14ac:dyDescent="0.25">
      <c r="A54" s="944"/>
      <c r="B54" s="38">
        <v>1</v>
      </c>
      <c r="C54" s="8"/>
      <c r="D54" s="300"/>
      <c r="E54" s="300"/>
      <c r="F54" s="300"/>
      <c r="G54" s="300"/>
      <c r="H54" s="308"/>
      <c r="I54" s="330"/>
      <c r="J54" s="308"/>
      <c r="K54" s="355">
        <f>+'Bdgt Yr 1'!K54+'Bdgt Yr 2'!K54+'Bdgt Yr 3'!K54+'Bdgt Yr 4'!K54+'Bdgt Yr 5'!K54</f>
        <v>0</v>
      </c>
      <c r="L54" s="201">
        <f>+'Bdgt Yr 1'!L54+'Bdgt Yr 2'!L54+'Bdgt Yr 3'!L54+'Bdgt Yr 4'!L54+'Bdgt Yr 5'!L54</f>
        <v>0</v>
      </c>
    </row>
    <row r="55" spans="1:12" x14ac:dyDescent="0.25">
      <c r="A55" s="945"/>
      <c r="B55" s="128" t="s">
        <v>50</v>
      </c>
      <c r="C55" s="128"/>
      <c r="D55" s="128"/>
      <c r="E55" s="128"/>
      <c r="F55" s="128"/>
      <c r="G55" s="128"/>
      <c r="H55" s="305"/>
      <c r="I55" s="131"/>
      <c r="J55" s="305"/>
      <c r="K55" s="16">
        <f>SUM(K54:K54)</f>
        <v>0</v>
      </c>
      <c r="L55" s="107">
        <f>SUM(L54:L54)</f>
        <v>0</v>
      </c>
    </row>
    <row r="56" spans="1:12" ht="15.6" customHeight="1" x14ac:dyDescent="0.25">
      <c r="A56" s="944"/>
      <c r="B56" s="111" t="s">
        <v>34</v>
      </c>
      <c r="C56" s="38"/>
      <c r="D56" s="281"/>
      <c r="E56" s="281"/>
      <c r="F56" s="281"/>
      <c r="G56" s="281"/>
      <c r="H56" s="326"/>
      <c r="I56" s="331"/>
      <c r="J56" s="307"/>
      <c r="K56" s="354"/>
      <c r="L56" s="358" t="s">
        <v>6</v>
      </c>
    </row>
    <row r="57" spans="1:12" ht="15" customHeight="1" x14ac:dyDescent="0.25">
      <c r="A57" s="944"/>
      <c r="B57" s="38">
        <v>1</v>
      </c>
      <c r="C57" s="38" t="s">
        <v>60</v>
      </c>
      <c r="D57" s="301"/>
      <c r="E57" s="301"/>
      <c r="F57" s="301"/>
      <c r="G57" s="301"/>
      <c r="H57" s="309"/>
      <c r="I57" s="332"/>
      <c r="J57" s="309"/>
      <c r="K57" s="273">
        <f>+'Bdgt Yr 1'!K57+'Bdgt Yr 2'!K57+'Bdgt Yr 3'!K57+'Bdgt Yr 4'!K57+'Bdgt Yr 5'!K57</f>
        <v>0</v>
      </c>
      <c r="L57" s="201">
        <f>+'Bdgt Yr 1'!L57+'Bdgt Yr 2'!L57+'Bdgt Yr 3'!L57+'Bdgt Yr 4'!L57+'Bdgt Yr 5'!L57</f>
        <v>0</v>
      </c>
    </row>
    <row r="58" spans="1:12" ht="15" customHeight="1" x14ac:dyDescent="0.25">
      <c r="A58" s="946" t="s">
        <v>33</v>
      </c>
      <c r="B58" s="38">
        <v>2</v>
      </c>
      <c r="C58" s="38" t="s">
        <v>61</v>
      </c>
      <c r="D58" s="301"/>
      <c r="E58" s="301"/>
      <c r="F58" s="301"/>
      <c r="G58" s="301"/>
      <c r="H58" s="309"/>
      <c r="I58" s="332"/>
      <c r="J58" s="309"/>
      <c r="K58" s="273">
        <f>+'Bdgt Yr 1'!K58+'Bdgt Yr 2'!K58+'Bdgt Yr 3'!K58+'Bdgt Yr 4'!K58+'Bdgt Yr 5'!K58</f>
        <v>0</v>
      </c>
      <c r="L58" s="201">
        <f>+'Bdgt Yr 1'!L58+'Bdgt Yr 2'!L58+'Bdgt Yr 3'!L58+'Bdgt Yr 4'!L58+'Bdgt Yr 5'!L58</f>
        <v>0</v>
      </c>
    </row>
    <row r="59" spans="1:12" x14ac:dyDescent="0.25">
      <c r="A59" s="945"/>
      <c r="B59" s="128" t="s">
        <v>37</v>
      </c>
      <c r="C59" s="128"/>
      <c r="D59" s="128"/>
      <c r="E59" s="128"/>
      <c r="F59" s="128"/>
      <c r="G59" s="128"/>
      <c r="H59" s="305"/>
      <c r="I59" s="131"/>
      <c r="J59" s="305"/>
      <c r="K59" s="16">
        <f>SUM(K57:K58)</f>
        <v>0</v>
      </c>
      <c r="L59" s="107">
        <f>SUM(L57:L58)</f>
        <v>0</v>
      </c>
    </row>
    <row r="60" spans="1:12" ht="14.1" customHeight="1" x14ac:dyDescent="0.25">
      <c r="A60" s="944"/>
      <c r="B60" s="111" t="s">
        <v>15</v>
      </c>
      <c r="C60" s="38"/>
      <c r="D60" s="281"/>
      <c r="E60" s="281"/>
      <c r="F60" s="281"/>
      <c r="G60" s="281"/>
      <c r="H60" s="307"/>
      <c r="I60" s="333"/>
      <c r="J60" s="307"/>
      <c r="K60" s="354"/>
      <c r="L60" s="358" t="s">
        <v>6</v>
      </c>
    </row>
    <row r="61" spans="1:12" x14ac:dyDescent="0.25">
      <c r="A61" s="944"/>
      <c r="B61" s="38">
        <v>1</v>
      </c>
      <c r="C61" s="38" t="s">
        <v>16</v>
      </c>
      <c r="D61" s="301"/>
      <c r="E61" s="301"/>
      <c r="F61" s="301"/>
      <c r="G61" s="301"/>
      <c r="H61" s="309"/>
      <c r="I61" s="332"/>
      <c r="J61" s="309"/>
      <c r="K61" s="355">
        <f>+'Bdgt Yr 1'!K61+'Bdgt Yr 2'!K61+'Bdgt Yr 3'!K61+'Bdgt Yr 4'!K61+'Bdgt Yr 5'!K61</f>
        <v>0</v>
      </c>
      <c r="L61" s="201">
        <f>+'Bdgt Yr 1'!L61+'Bdgt Yr 2'!L61+'Bdgt Yr 3'!L61+'Bdgt Yr 4'!L61+'Bdgt Yr 5'!L61</f>
        <v>0</v>
      </c>
    </row>
    <row r="62" spans="1:12" x14ac:dyDescent="0.25">
      <c r="A62" s="944"/>
      <c r="B62" s="38">
        <v>2</v>
      </c>
      <c r="C62" s="38" t="s">
        <v>17</v>
      </c>
      <c r="D62" s="301"/>
      <c r="E62" s="301"/>
      <c r="F62" s="301"/>
      <c r="G62" s="301"/>
      <c r="H62" s="309"/>
      <c r="I62" s="332"/>
      <c r="J62" s="309"/>
      <c r="K62" s="355">
        <f>+'Bdgt Yr 1'!K62+'Bdgt Yr 2'!K62+'Bdgt Yr 3'!K62+'Bdgt Yr 4'!K62+'Bdgt Yr 5'!K62</f>
        <v>0</v>
      </c>
      <c r="L62" s="201">
        <f>+'Bdgt Yr 1'!L62+'Bdgt Yr 2'!L62+'Bdgt Yr 3'!L62+'Bdgt Yr 4'!L62+'Bdgt Yr 5'!L62</f>
        <v>0</v>
      </c>
    </row>
    <row r="63" spans="1:12" x14ac:dyDescent="0.25">
      <c r="A63" s="944"/>
      <c r="B63" s="38">
        <v>3</v>
      </c>
      <c r="C63" s="38" t="s">
        <v>18</v>
      </c>
      <c r="D63" s="301"/>
      <c r="E63" s="301"/>
      <c r="F63" s="301"/>
      <c r="G63" s="301"/>
      <c r="H63" s="309"/>
      <c r="I63" s="332"/>
      <c r="J63" s="309"/>
      <c r="K63" s="355">
        <f>+'Bdgt Yr 1'!K63+'Bdgt Yr 2'!K63+'Bdgt Yr 3'!K63+'Bdgt Yr 4'!K63+'Bdgt Yr 5'!K63</f>
        <v>0</v>
      </c>
      <c r="L63" s="201">
        <f>+'Bdgt Yr 1'!L63+'Bdgt Yr 2'!L63+'Bdgt Yr 3'!L63+'Bdgt Yr 4'!L63+'Bdgt Yr 5'!L63</f>
        <v>0</v>
      </c>
    </row>
    <row r="64" spans="1:12" ht="18" customHeight="1" x14ac:dyDescent="0.25">
      <c r="A64" s="944"/>
      <c r="B64" s="38">
        <v>4</v>
      </c>
      <c r="C64" s="38" t="s">
        <v>19</v>
      </c>
      <c r="D64" s="301" t="s">
        <v>33</v>
      </c>
      <c r="E64" s="301"/>
      <c r="F64" s="301"/>
      <c r="G64" s="301"/>
      <c r="H64" s="309"/>
      <c r="I64" s="332"/>
      <c r="J64" s="309"/>
      <c r="K64" s="355">
        <f>+'Bdgt Yr 1'!K64+'Bdgt Yr 2'!K64+'Bdgt Yr 3'!K64+'Bdgt Yr 4'!K64+'Bdgt Yr 5'!K64</f>
        <v>0</v>
      </c>
      <c r="L64" s="201">
        <f>+'Bdgt Yr 1'!L64+'Bdgt Yr 2'!L64+'Bdgt Yr 3'!L64+'Bdgt Yr 4'!L64+'Bdgt Yr 5'!L64</f>
        <v>0</v>
      </c>
    </row>
    <row r="65" spans="1:12" x14ac:dyDescent="0.25">
      <c r="A65" s="945"/>
      <c r="B65" s="280" t="s">
        <v>38</v>
      </c>
      <c r="C65" s="128"/>
      <c r="D65" s="128"/>
      <c r="E65" s="128"/>
      <c r="F65" s="128"/>
      <c r="G65" s="128"/>
      <c r="H65" s="305"/>
      <c r="I65" s="131"/>
      <c r="J65" s="305"/>
      <c r="K65" s="16">
        <f>SUM(K61:K64)</f>
        <v>0</v>
      </c>
      <c r="L65" s="107">
        <f>SUM(L61:L64)</f>
        <v>0</v>
      </c>
    </row>
    <row r="66" spans="1:12" ht="18.600000000000001" customHeight="1" x14ac:dyDescent="0.25">
      <c r="A66" s="944"/>
      <c r="B66" s="111" t="s">
        <v>20</v>
      </c>
      <c r="C66" s="38"/>
      <c r="D66" s="285"/>
      <c r="E66" s="302"/>
      <c r="F66" s="302"/>
      <c r="G66" s="302"/>
      <c r="H66" s="35"/>
      <c r="I66" s="334"/>
      <c r="J66" s="35"/>
      <c r="K66" s="354"/>
      <c r="L66" s="358" t="s">
        <v>6</v>
      </c>
    </row>
    <row r="67" spans="1:12" x14ac:dyDescent="0.25">
      <c r="A67" s="944"/>
      <c r="B67" s="948">
        <v>1</v>
      </c>
      <c r="C67" s="948" t="s">
        <v>670</v>
      </c>
      <c r="D67" s="285"/>
      <c r="E67" s="285"/>
      <c r="F67" s="285"/>
      <c r="G67" s="285"/>
      <c r="H67" s="308"/>
      <c r="I67" s="330"/>
      <c r="J67" s="308"/>
      <c r="K67" s="355">
        <f>+'Bdgt Yr 1'!K67+'Bdgt Yr 2'!K67+'Bdgt Yr 3'!K67+'Bdgt Yr 4'!K67+'Bdgt Yr 5'!K67</f>
        <v>0</v>
      </c>
      <c r="L67" s="201">
        <f>+'Bdgt Yr 1'!L67+'Bdgt Yr 2'!L67+'Bdgt Yr 3'!L67+'Bdgt Yr 4'!L67+'Bdgt Yr 5'!L67</f>
        <v>0</v>
      </c>
    </row>
    <row r="68" spans="1:12" x14ac:dyDescent="0.25">
      <c r="A68" s="944"/>
      <c r="B68" s="948">
        <v>2</v>
      </c>
      <c r="C68" s="948" t="s">
        <v>358</v>
      </c>
      <c r="D68" s="285"/>
      <c r="E68" s="285"/>
      <c r="F68" s="285"/>
      <c r="G68" s="285"/>
      <c r="H68" s="308"/>
      <c r="I68" s="330"/>
      <c r="J68" s="308"/>
      <c r="K68" s="355">
        <f>+'Bdgt Yr 1'!K68+'Bdgt Yr 2'!K68+'Bdgt Yr 3'!K68+'Bdgt Yr 4'!K68+'Bdgt Yr 5'!K68</f>
        <v>0</v>
      </c>
      <c r="L68" s="201">
        <f>+'Bdgt Yr 1'!L68+'Bdgt Yr 2'!L68+'Bdgt Yr 3'!L68+'Bdgt Yr 4'!L68+'Bdgt Yr 5'!L68</f>
        <v>0</v>
      </c>
    </row>
    <row r="69" spans="1:12" x14ac:dyDescent="0.25">
      <c r="A69" s="944"/>
      <c r="B69" s="948">
        <v>3</v>
      </c>
      <c r="C69" s="948" t="s">
        <v>738</v>
      </c>
      <c r="D69" s="285"/>
      <c r="E69" s="285"/>
      <c r="F69" s="285"/>
      <c r="G69" s="285"/>
      <c r="H69" s="308"/>
      <c r="I69" s="330"/>
      <c r="J69" s="308"/>
      <c r="K69" s="355">
        <f>+'Bdgt Yr 1'!K69+'Bdgt Yr 2'!K69+'Bdgt Yr 3'!K69+'Bdgt Yr 4'!K69+'Bdgt Yr 5'!K69</f>
        <v>0</v>
      </c>
      <c r="L69" s="201">
        <f>+'Bdgt Yr 1'!L69+'Bdgt Yr 2'!L69+'Bdgt Yr 3'!L69+'Bdgt Yr 4'!L69+'Bdgt Yr 5'!L69</f>
        <v>0</v>
      </c>
    </row>
    <row r="70" spans="1:12" x14ac:dyDescent="0.25">
      <c r="A70" s="944"/>
      <c r="B70" s="948">
        <v>4</v>
      </c>
      <c r="C70" s="948" t="s">
        <v>21</v>
      </c>
      <c r="D70" s="285"/>
      <c r="E70" s="285"/>
      <c r="F70" s="285"/>
      <c r="G70" s="285"/>
      <c r="H70" s="308"/>
      <c r="I70" s="330"/>
      <c r="J70" s="308"/>
      <c r="K70" s="355">
        <f>+'Bdgt Yr 1'!K70+'Bdgt Yr 2'!K70+'Bdgt Yr 3'!K70+'Bdgt Yr 4'!K70+'Bdgt Yr 5'!K70</f>
        <v>0</v>
      </c>
      <c r="L70" s="201">
        <f>+'Bdgt Yr 1'!L70+'Bdgt Yr 2'!L70+'Bdgt Yr 3'!L70+'Bdgt Yr 4'!L70+'Bdgt Yr 5'!L70</f>
        <v>0</v>
      </c>
    </row>
    <row r="71" spans="1:12" x14ac:dyDescent="0.25">
      <c r="A71" s="944"/>
      <c r="B71" s="948">
        <v>5</v>
      </c>
      <c r="C71" s="948" t="s">
        <v>22</v>
      </c>
      <c r="D71" s="285"/>
      <c r="E71" s="285"/>
      <c r="F71" s="285"/>
      <c r="G71" s="285"/>
      <c r="H71" s="308"/>
      <c r="I71" s="330"/>
      <c r="J71" s="308"/>
      <c r="K71" s="355">
        <f>+'Bdgt Yr 1'!K71+'Bdgt Yr 2'!K71+'Bdgt Yr 3'!K71+'Bdgt Yr 4'!K71+'Bdgt Yr 5'!K71</f>
        <v>0</v>
      </c>
      <c r="L71" s="201">
        <f>+'Bdgt Yr 1'!L71+'Bdgt Yr 2'!L71+'Bdgt Yr 3'!L71+'Bdgt Yr 4'!L71+'Bdgt Yr 5'!L71</f>
        <v>0</v>
      </c>
    </row>
    <row r="72" spans="1:12" x14ac:dyDescent="0.25">
      <c r="A72" s="944"/>
      <c r="B72" s="948">
        <v>6</v>
      </c>
      <c r="C72" s="948" t="s">
        <v>328</v>
      </c>
      <c r="D72" s="285"/>
      <c r="E72" s="285"/>
      <c r="F72" s="285"/>
      <c r="G72" s="285"/>
      <c r="H72" s="308"/>
      <c r="I72" s="330"/>
      <c r="J72" s="308"/>
      <c r="K72" s="355">
        <f>+'Bdgt Yr 1'!K72+'Bdgt Yr 2'!K72+'Bdgt Yr 3'!K72+'Bdgt Yr 4'!K72+'Bdgt Yr 5'!K72</f>
        <v>0</v>
      </c>
      <c r="L72" s="201">
        <f>+'Bdgt Yr 1'!L72+'Bdgt Yr 2'!L72+'Bdgt Yr 3'!L72+'Bdgt Yr 4'!L72+'Bdgt Yr 5'!L72</f>
        <v>0</v>
      </c>
    </row>
    <row r="73" spans="1:12" ht="30.75" x14ac:dyDescent="0.25">
      <c r="A73" s="932"/>
      <c r="B73" s="948">
        <v>7</v>
      </c>
      <c r="C73" s="950" t="s">
        <v>23</v>
      </c>
      <c r="D73" s="303"/>
      <c r="E73" s="303"/>
      <c r="F73" s="303"/>
      <c r="G73" s="303"/>
      <c r="H73" s="310"/>
      <c r="I73" s="335"/>
      <c r="J73" s="310"/>
      <c r="K73" s="355">
        <f>+'Bdgt Yr 1'!K73+'Bdgt Yr 2'!K73+'Bdgt Yr 3'!K73+'Bdgt Yr 4'!K73+'Bdgt Yr 5'!K73</f>
        <v>0</v>
      </c>
      <c r="L73" s="201">
        <f>+'Bdgt Yr 1'!L73+'Bdgt Yr 2'!L73+'Bdgt Yr 3'!L73+'Bdgt Yr 4'!L73+'Bdgt Yr 5'!L73</f>
        <v>0</v>
      </c>
    </row>
    <row r="74" spans="1:12" ht="30.75" x14ac:dyDescent="0.25">
      <c r="A74" s="932"/>
      <c r="B74" s="948">
        <v>8</v>
      </c>
      <c r="C74" s="950" t="s">
        <v>24</v>
      </c>
      <c r="D74" s="303"/>
      <c r="E74" s="303"/>
      <c r="F74" s="303"/>
      <c r="G74" s="303"/>
      <c r="H74" s="310"/>
      <c r="I74" s="335"/>
      <c r="J74" s="310"/>
      <c r="K74" s="355">
        <f>+'Bdgt Yr 1'!K74+'Bdgt Yr 2'!K74+'Bdgt Yr 3'!K74+'Bdgt Yr 4'!K74+'Bdgt Yr 5'!K74</f>
        <v>0</v>
      </c>
      <c r="L74" s="201">
        <f>+'Bdgt Yr 1'!L74+'Bdgt Yr 2'!L74+'Bdgt Yr 3'!L74+'Bdgt Yr 4'!L74+'Bdgt Yr 5'!L74</f>
        <v>0</v>
      </c>
    </row>
    <row r="75" spans="1:12" x14ac:dyDescent="0.25">
      <c r="A75" s="947" t="s">
        <v>33</v>
      </c>
      <c r="B75" s="948">
        <v>9</v>
      </c>
      <c r="C75" s="948" t="s">
        <v>19</v>
      </c>
      <c r="D75" s="304" t="s">
        <v>33</v>
      </c>
      <c r="E75" s="304"/>
      <c r="F75" s="304"/>
      <c r="G75" s="304"/>
      <c r="H75" s="311"/>
      <c r="I75" s="336"/>
      <c r="J75" s="311"/>
      <c r="K75" s="355">
        <f>+'Bdgt Yr 1'!K75+'Bdgt Yr 2'!K75+'Bdgt Yr 3'!K75+'Bdgt Yr 4'!K75+'Bdgt Yr 5'!K75</f>
        <v>0</v>
      </c>
      <c r="L75" s="201">
        <f>+'Bdgt Yr 1'!L75+'Bdgt Yr 2'!L75+'Bdgt Yr 3'!L75+'Bdgt Yr 4'!L75+'Bdgt Yr 5'!L75</f>
        <v>0</v>
      </c>
    </row>
    <row r="76" spans="1:12" x14ac:dyDescent="0.25">
      <c r="A76" s="944"/>
      <c r="B76" s="113" t="s">
        <v>41</v>
      </c>
      <c r="C76" s="128"/>
      <c r="D76" s="128"/>
      <c r="E76" s="128"/>
      <c r="F76" s="128"/>
      <c r="G76" s="128"/>
      <c r="H76" s="305"/>
      <c r="I76" s="131"/>
      <c r="J76" s="305"/>
      <c r="K76" s="16">
        <f>SUM(K67:K75)</f>
        <v>0</v>
      </c>
      <c r="L76" s="107">
        <f>SUM(L67:L75)</f>
        <v>0</v>
      </c>
    </row>
    <row r="77" spans="1:12" ht="7.5" customHeight="1" x14ac:dyDescent="0.25">
      <c r="A77" s="949"/>
      <c r="B77" s="38"/>
      <c r="C77" s="38"/>
      <c r="D77" s="38"/>
      <c r="E77" s="38"/>
      <c r="F77" s="38"/>
      <c r="G77" s="38"/>
      <c r="H77" s="61"/>
      <c r="I77" s="50"/>
      <c r="J77" s="61"/>
      <c r="K77" s="354"/>
      <c r="L77" s="359"/>
    </row>
    <row r="78" spans="1:12" x14ac:dyDescent="0.25">
      <c r="A78" s="949" t="s">
        <v>33</v>
      </c>
      <c r="B78" s="113" t="s">
        <v>40</v>
      </c>
      <c r="C78" s="128"/>
      <c r="D78" s="128"/>
      <c r="E78" s="128"/>
      <c r="F78" s="128"/>
      <c r="G78" s="128"/>
      <c r="H78" s="305"/>
      <c r="I78" s="131"/>
      <c r="J78" s="305"/>
      <c r="K78" s="16">
        <f>+K52+K55+K59+K65+K76</f>
        <v>0</v>
      </c>
      <c r="L78" s="107">
        <f>+L52+L55+L59+L65+L76</f>
        <v>0</v>
      </c>
    </row>
    <row r="79" spans="1:12" ht="4.5" customHeight="1" x14ac:dyDescent="0.25">
      <c r="A79" s="949"/>
      <c r="B79" s="36"/>
      <c r="C79" s="36"/>
      <c r="D79" s="36"/>
      <c r="E79" s="36"/>
      <c r="F79" s="36"/>
      <c r="G79" s="36"/>
      <c r="H79" s="59"/>
      <c r="I79" s="19"/>
      <c r="J79" s="277"/>
      <c r="K79" s="10"/>
      <c r="L79" s="346"/>
    </row>
    <row r="80" spans="1:12" x14ac:dyDescent="0.25">
      <c r="A80" s="949"/>
      <c r="B80" s="114" t="s">
        <v>25</v>
      </c>
      <c r="C80" s="84"/>
      <c r="D80" s="85"/>
      <c r="E80" s="86" t="s">
        <v>26</v>
      </c>
      <c r="F80" s="136">
        <f>'Bdgt Yr 1'!F80</f>
        <v>0.33</v>
      </c>
      <c r="G80" s="22"/>
      <c r="H80" s="327" t="s">
        <v>39</v>
      </c>
      <c r="I80" s="337">
        <f>+K78-K74-K55-K65</f>
        <v>0</v>
      </c>
      <c r="J80" s="312"/>
      <c r="K80" s="356">
        <f>F80*I80</f>
        <v>0</v>
      </c>
      <c r="L80" s="360">
        <v>0</v>
      </c>
    </row>
    <row r="81" spans="1:12" ht="4.5" customHeight="1" x14ac:dyDescent="0.25">
      <c r="A81" s="43"/>
      <c r="B81" s="88"/>
      <c r="C81" s="88"/>
      <c r="D81" s="88"/>
      <c r="E81" s="88"/>
      <c r="F81" s="88"/>
      <c r="G81" s="88"/>
      <c r="H81" s="328"/>
      <c r="I81" s="24"/>
      <c r="J81" s="306"/>
      <c r="K81" s="23"/>
      <c r="L81" s="361"/>
    </row>
    <row r="82" spans="1:12" x14ac:dyDescent="0.25">
      <c r="A82" s="44"/>
      <c r="B82" s="113" t="s">
        <v>42</v>
      </c>
      <c r="C82" s="128"/>
      <c r="D82" s="128"/>
      <c r="E82" s="128"/>
      <c r="F82" s="128"/>
      <c r="G82" s="128"/>
      <c r="H82" s="305"/>
      <c r="I82" s="129"/>
      <c r="J82" s="313"/>
      <c r="K82" s="357">
        <f>+K78+K80</f>
        <v>0</v>
      </c>
      <c r="L82" s="109">
        <f>+L78+L80</f>
        <v>0</v>
      </c>
    </row>
    <row r="83" spans="1:12" ht="6.6" customHeight="1" x14ac:dyDescent="0.25">
      <c r="A83" s="43"/>
      <c r="B83" s="45"/>
      <c r="C83" s="45"/>
      <c r="D83" s="45"/>
      <c r="E83" s="45"/>
      <c r="F83" s="45"/>
      <c r="G83" s="45"/>
      <c r="H83" s="45"/>
      <c r="I83" s="40"/>
      <c r="J83" s="26"/>
      <c r="K83" s="40"/>
      <c r="L83" s="26"/>
    </row>
    <row r="84" spans="1:12" x14ac:dyDescent="0.25">
      <c r="A84" s="90"/>
      <c r="B84" s="91"/>
      <c r="C84" s="91"/>
      <c r="D84" s="91"/>
      <c r="E84" s="91"/>
      <c r="F84" s="91"/>
      <c r="G84" s="91"/>
      <c r="H84" s="91"/>
      <c r="I84" s="91"/>
      <c r="J84" s="314" t="s">
        <v>88</v>
      </c>
      <c r="K84" s="1373">
        <f>+K82+L82</f>
        <v>0</v>
      </c>
      <c r="L84" s="1327"/>
    </row>
    <row r="85" spans="1:12" ht="17.100000000000001" customHeight="1" x14ac:dyDescent="0.25">
      <c r="A85" s="94" t="s">
        <v>27</v>
      </c>
      <c r="B85" s="1367" t="s">
        <v>33</v>
      </c>
      <c r="C85" s="1368"/>
      <c r="D85" s="1368"/>
      <c r="E85" s="1368"/>
      <c r="F85" s="1368"/>
      <c r="G85" s="1368"/>
      <c r="H85" s="1368"/>
      <c r="I85" s="1368"/>
      <c r="J85" s="1368"/>
      <c r="K85" s="1368"/>
      <c r="L85" s="1369"/>
    </row>
    <row r="86" spans="1:12" ht="54.6" customHeight="1" x14ac:dyDescent="0.25">
      <c r="A86" s="92"/>
      <c r="B86" s="1370"/>
      <c r="C86" s="1371"/>
      <c r="D86" s="1371"/>
      <c r="E86" s="1371"/>
      <c r="F86" s="1371"/>
      <c r="G86" s="1371"/>
      <c r="H86" s="1371"/>
      <c r="I86" s="1371"/>
      <c r="J86" s="1371"/>
      <c r="K86" s="1371"/>
      <c r="L86" s="1372"/>
    </row>
    <row r="87" spans="1:12" x14ac:dyDescent="0.25">
      <c r="A87" s="95"/>
      <c r="B87" s="7"/>
      <c r="C87" s="7"/>
      <c r="D87" s="7"/>
      <c r="E87" s="7"/>
      <c r="F87" s="7"/>
      <c r="G87" s="7"/>
      <c r="H87" s="7"/>
      <c r="I87" s="7"/>
      <c r="J87" s="7"/>
      <c r="K87" s="7"/>
      <c r="L87" s="7"/>
    </row>
    <row r="88" spans="1:12" s="117" customFormat="1" x14ac:dyDescent="0.25">
      <c r="A88" s="116"/>
      <c r="B88" s="116"/>
      <c r="C88" s="3"/>
      <c r="D88" s="2"/>
      <c r="E88" s="2"/>
      <c r="F88" s="118"/>
      <c r="G88" s="118"/>
      <c r="H88" s="118"/>
      <c r="I88" s="118"/>
      <c r="J88" s="1"/>
      <c r="K88" s="1"/>
    </row>
    <row r="89" spans="1:12" ht="17.649999999999999" customHeight="1" x14ac:dyDescent="0.25">
      <c r="A89" s="7"/>
      <c r="B89" s="7"/>
      <c r="C89" s="3"/>
      <c r="D89" s="2"/>
      <c r="E89" s="2"/>
      <c r="F89" s="118"/>
      <c r="G89" s="118"/>
      <c r="H89" s="118"/>
      <c r="I89" s="118"/>
      <c r="J89" s="1"/>
      <c r="K89" s="1"/>
    </row>
    <row r="90" spans="1:12" x14ac:dyDescent="0.25">
      <c r="A90" s="7"/>
      <c r="B90" s="7"/>
      <c r="C90" s="3"/>
      <c r="D90" s="2"/>
      <c r="E90" s="2"/>
      <c r="F90" s="118"/>
      <c r="G90" s="118"/>
      <c r="H90" s="118"/>
      <c r="I90" s="118"/>
      <c r="J90" s="1"/>
      <c r="K90" s="1"/>
    </row>
    <row r="91" spans="1:12" x14ac:dyDescent="0.25">
      <c r="A91" s="7"/>
      <c r="B91" s="7"/>
      <c r="C91" s="3"/>
      <c r="D91" s="2"/>
      <c r="E91" s="2"/>
      <c r="F91" s="118"/>
      <c r="G91" s="118"/>
      <c r="H91" s="118"/>
      <c r="I91" s="118"/>
      <c r="J91" s="1"/>
      <c r="K91" s="1"/>
    </row>
    <row r="92" spans="1:12" x14ac:dyDescent="0.25">
      <c r="A92" s="95"/>
      <c r="B92" s="7"/>
      <c r="C92" s="3"/>
      <c r="D92" s="2"/>
      <c r="E92" s="2"/>
      <c r="F92" s="118"/>
      <c r="G92" s="118"/>
      <c r="H92" s="118"/>
      <c r="I92" s="118"/>
      <c r="J92" s="1"/>
      <c r="K92" s="1"/>
      <c r="L92" s="7"/>
    </row>
    <row r="93" spans="1:12" x14ac:dyDescent="0.25">
      <c r="A93" s="95"/>
      <c r="B93" s="3"/>
      <c r="C93" s="3"/>
      <c r="D93" s="2"/>
      <c r="E93" s="2"/>
      <c r="F93" s="118"/>
      <c r="G93" s="118"/>
      <c r="H93" s="118"/>
      <c r="I93" s="118"/>
      <c r="J93" s="1"/>
      <c r="K93" s="1"/>
      <c r="L93" s="1"/>
    </row>
    <row r="94" spans="1:12" x14ac:dyDescent="0.25">
      <c r="A94" s="95"/>
      <c r="B94" s="3"/>
      <c r="C94" s="3"/>
      <c r="D94" s="2"/>
      <c r="E94" s="2"/>
      <c r="F94" s="118"/>
      <c r="G94" s="118"/>
      <c r="H94" s="118"/>
      <c r="I94" s="118"/>
      <c r="J94" s="1"/>
      <c r="K94" s="1"/>
      <c r="L94" s="1"/>
    </row>
    <row r="95" spans="1:12" x14ac:dyDescent="0.25">
      <c r="A95" s="95"/>
      <c r="B95" s="3"/>
      <c r="C95" s="3"/>
      <c r="D95" s="2"/>
      <c r="E95" s="2"/>
      <c r="F95" s="118"/>
      <c r="G95" s="118"/>
      <c r="H95" s="118"/>
      <c r="I95" s="118"/>
      <c r="J95" s="1"/>
      <c r="K95" s="1"/>
      <c r="L95" s="1"/>
    </row>
    <row r="96" spans="1:12" x14ac:dyDescent="0.25">
      <c r="A96" s="95"/>
      <c r="B96" s="3"/>
      <c r="C96" s="3"/>
      <c r="D96" s="2"/>
      <c r="E96" s="2"/>
      <c r="F96" s="118"/>
      <c r="G96" s="118"/>
      <c r="H96" s="118"/>
      <c r="I96" s="118"/>
      <c r="J96" s="1"/>
      <c r="K96" s="1"/>
      <c r="L96" s="1"/>
    </row>
    <row r="97" spans="1:12" x14ac:dyDescent="0.25">
      <c r="A97" s="95"/>
      <c r="B97" s="3"/>
      <c r="C97" s="3"/>
      <c r="D97" s="2"/>
      <c r="E97" s="2"/>
      <c r="F97" s="118"/>
      <c r="G97" s="118"/>
      <c r="H97" s="118"/>
      <c r="I97" s="118"/>
      <c r="J97" s="1"/>
      <c r="K97" s="1"/>
      <c r="L97" s="1"/>
    </row>
    <row r="98" spans="1:12" x14ac:dyDescent="0.25">
      <c r="A98" s="95"/>
      <c r="B98" s="3"/>
      <c r="C98" s="3"/>
      <c r="D98" s="2"/>
      <c r="E98" s="2"/>
      <c r="F98" s="2"/>
      <c r="G98" s="2"/>
      <c r="H98" s="1"/>
      <c r="I98" s="1"/>
      <c r="J98" s="1"/>
      <c r="K98" s="1"/>
      <c r="L98" s="1"/>
    </row>
    <row r="99" spans="1:12" x14ac:dyDescent="0.25">
      <c r="A99" s="95"/>
      <c r="B99" s="3"/>
      <c r="C99" s="3"/>
      <c r="D99" s="2"/>
      <c r="E99" s="2"/>
      <c r="F99" s="2"/>
      <c r="G99" s="2"/>
      <c r="H99" s="1"/>
      <c r="I99" s="1"/>
      <c r="J99" s="1"/>
      <c r="K99" s="2"/>
      <c r="L99" s="2"/>
    </row>
    <row r="100" spans="1:12" x14ac:dyDescent="0.25">
      <c r="A100" s="95"/>
      <c r="B100" s="3"/>
      <c r="C100" s="3"/>
      <c r="D100" s="2"/>
      <c r="E100" s="2"/>
      <c r="F100" s="2"/>
      <c r="G100" s="2"/>
      <c r="H100" s="1"/>
      <c r="I100" s="1"/>
      <c r="J100" s="1"/>
      <c r="K100" s="1"/>
      <c r="L100" s="1"/>
    </row>
    <row r="101" spans="1:12" x14ac:dyDescent="0.25">
      <c r="A101" s="95"/>
      <c r="B101" s="3"/>
      <c r="C101" s="3"/>
      <c r="D101" s="2"/>
      <c r="E101" s="2"/>
      <c r="F101" s="2"/>
      <c r="G101" s="2"/>
      <c r="H101" s="1"/>
      <c r="I101" s="1"/>
      <c r="J101" s="1"/>
      <c r="K101" s="2"/>
      <c r="L101" s="2"/>
    </row>
    <row r="102" spans="1:12" x14ac:dyDescent="0.25">
      <c r="A102" s="95"/>
      <c r="B102" s="3"/>
      <c r="C102" s="3"/>
      <c r="D102" s="2"/>
      <c r="E102" s="2"/>
      <c r="F102" s="1"/>
      <c r="G102" s="1"/>
      <c r="H102" s="1"/>
      <c r="I102" s="1"/>
      <c r="J102" s="1"/>
      <c r="K102" s="1"/>
      <c r="L102" s="1"/>
    </row>
    <row r="103" spans="1:12" x14ac:dyDescent="0.25">
      <c r="A103" s="96"/>
      <c r="B103" s="3"/>
      <c r="C103" s="3"/>
      <c r="D103" s="2"/>
      <c r="E103" s="2"/>
      <c r="F103" s="2"/>
      <c r="G103" s="2"/>
      <c r="H103" s="1"/>
      <c r="I103" s="1"/>
      <c r="J103" s="1"/>
      <c r="K103" s="2"/>
      <c r="L103" s="2"/>
    </row>
    <row r="104" spans="1:12" x14ac:dyDescent="0.25">
      <c r="A104" s="96"/>
      <c r="B104" s="3"/>
      <c r="C104" s="3"/>
      <c r="D104" s="2"/>
      <c r="E104" s="2"/>
      <c r="F104" s="2"/>
      <c r="G104" s="2"/>
      <c r="H104" s="1"/>
      <c r="I104" s="1"/>
      <c r="J104" s="1"/>
      <c r="K104" s="1"/>
      <c r="L104" s="1"/>
    </row>
    <row r="105" spans="1:12" x14ac:dyDescent="0.25">
      <c r="A105" s="96"/>
      <c r="B105" s="3"/>
      <c r="C105" s="3"/>
      <c r="D105" s="2"/>
      <c r="E105" s="2"/>
      <c r="F105" s="2"/>
      <c r="G105" s="2"/>
      <c r="H105" s="2"/>
      <c r="I105" s="2"/>
      <c r="J105" s="2"/>
      <c r="K105" s="2"/>
      <c r="L105" s="2"/>
    </row>
    <row r="106" spans="1:12" x14ac:dyDescent="0.25">
      <c r="A106" s="96"/>
      <c r="B106" s="3"/>
      <c r="C106" s="3"/>
      <c r="D106" s="2"/>
      <c r="E106" s="2"/>
      <c r="F106" s="2"/>
      <c r="G106" s="2"/>
      <c r="H106" s="2"/>
      <c r="I106" s="2"/>
      <c r="J106" s="2"/>
      <c r="K106" s="2"/>
      <c r="L106" s="2"/>
    </row>
    <row r="107" spans="1:12" x14ac:dyDescent="0.25">
      <c r="A107" s="96"/>
      <c r="B107" s="3"/>
      <c r="C107" s="3"/>
      <c r="D107" s="2"/>
      <c r="E107" s="2"/>
      <c r="F107" s="2"/>
      <c r="G107" s="2"/>
      <c r="H107" s="2"/>
      <c r="I107" s="2"/>
      <c r="J107" s="2"/>
      <c r="K107" s="2"/>
      <c r="L107" s="2"/>
    </row>
    <row r="108" spans="1:12" x14ac:dyDescent="0.25">
      <c r="A108" s="96"/>
      <c r="B108" s="3"/>
      <c r="C108" s="3"/>
      <c r="D108" s="2"/>
      <c r="E108" s="2"/>
      <c r="F108" s="2"/>
      <c r="G108" s="2"/>
      <c r="H108" s="2"/>
      <c r="I108" s="2"/>
      <c r="J108" s="2"/>
      <c r="K108" s="2"/>
      <c r="L108" s="2"/>
    </row>
    <row r="109" spans="1:12" x14ac:dyDescent="0.25">
      <c r="A109" s="96"/>
      <c r="B109" s="3"/>
      <c r="C109" s="3"/>
      <c r="D109" s="2"/>
      <c r="E109" s="2"/>
      <c r="F109" s="2"/>
      <c r="G109" s="2"/>
      <c r="H109" s="2"/>
      <c r="I109" s="2"/>
      <c r="J109" s="2"/>
      <c r="K109" s="2"/>
      <c r="L109" s="2"/>
    </row>
    <row r="110" spans="1:12" x14ac:dyDescent="0.25">
      <c r="A110" s="96"/>
      <c r="B110" s="3"/>
      <c r="C110" s="3"/>
      <c r="D110" s="2"/>
      <c r="E110" s="2"/>
      <c r="F110" s="2"/>
      <c r="G110" s="2"/>
      <c r="H110" s="2"/>
      <c r="I110" s="2"/>
      <c r="J110" s="2"/>
      <c r="K110" s="2"/>
      <c r="L110" s="2"/>
    </row>
    <row r="111" spans="1:12" x14ac:dyDescent="0.25">
      <c r="A111" s="96"/>
      <c r="B111" s="3"/>
      <c r="C111" s="3"/>
      <c r="D111" s="2"/>
      <c r="E111" s="2"/>
      <c r="F111" s="2"/>
      <c r="G111" s="2"/>
      <c r="H111" s="2"/>
      <c r="I111" s="2"/>
      <c r="J111" s="2"/>
      <c r="K111" s="2"/>
      <c r="L111" s="2"/>
    </row>
    <row r="112" spans="1:12" x14ac:dyDescent="0.25">
      <c r="A112" s="96"/>
      <c r="B112" s="3"/>
      <c r="C112" s="3"/>
      <c r="D112" s="2"/>
      <c r="E112" s="2"/>
      <c r="F112" s="2"/>
      <c r="G112" s="2"/>
      <c r="H112" s="2"/>
      <c r="I112" s="2"/>
      <c r="J112" s="2"/>
      <c r="K112" s="2"/>
      <c r="L112" s="2"/>
    </row>
    <row r="113" spans="1:12" x14ac:dyDescent="0.25">
      <c r="A113" s="96"/>
      <c r="B113" s="3"/>
      <c r="C113" s="3"/>
      <c r="D113" s="2"/>
      <c r="E113" s="2"/>
      <c r="F113" s="2"/>
      <c r="G113" s="2"/>
      <c r="H113" s="2"/>
      <c r="I113" s="2"/>
      <c r="J113" s="2"/>
      <c r="K113" s="2"/>
      <c r="L113" s="2"/>
    </row>
    <row r="114" spans="1:12" x14ac:dyDescent="0.25">
      <c r="A114" s="96"/>
      <c r="B114" s="3"/>
      <c r="C114" s="3"/>
      <c r="D114" s="2"/>
      <c r="E114" s="2"/>
      <c r="F114" s="2"/>
      <c r="G114" s="2"/>
      <c r="H114" s="2"/>
      <c r="I114" s="2"/>
      <c r="J114" s="2"/>
      <c r="K114" s="2"/>
      <c r="L114" s="2"/>
    </row>
    <row r="115" spans="1:12" x14ac:dyDescent="0.25">
      <c r="A115" s="96"/>
      <c r="B115" s="3"/>
      <c r="C115" s="3"/>
      <c r="D115" s="2"/>
      <c r="E115" s="2"/>
      <c r="F115" s="2"/>
      <c r="G115" s="2"/>
      <c r="H115" s="2"/>
      <c r="I115" s="2"/>
      <c r="J115" s="2"/>
      <c r="K115" s="2"/>
      <c r="L115" s="2"/>
    </row>
    <row r="116" spans="1:12" x14ac:dyDescent="0.25">
      <c r="A116" s="96"/>
      <c r="B116" s="3"/>
      <c r="C116" s="3"/>
      <c r="D116" s="2"/>
      <c r="E116" s="2"/>
      <c r="F116" s="2"/>
      <c r="G116" s="2"/>
      <c r="H116" s="2"/>
      <c r="I116" s="2"/>
      <c r="J116" s="2"/>
      <c r="K116" s="2"/>
      <c r="L116" s="2"/>
    </row>
    <row r="117" spans="1:12" x14ac:dyDescent="0.25">
      <c r="A117" s="96"/>
      <c r="B117" s="3"/>
      <c r="C117" s="3"/>
      <c r="D117" s="2"/>
      <c r="E117" s="2"/>
      <c r="F117" s="2"/>
      <c r="G117" s="2"/>
      <c r="H117" s="2"/>
      <c r="I117" s="2"/>
      <c r="J117" s="2"/>
      <c r="K117" s="2"/>
      <c r="L117" s="2"/>
    </row>
    <row r="118" spans="1:12" x14ac:dyDescent="0.25">
      <c r="A118" s="96"/>
      <c r="B118" s="3"/>
      <c r="C118" s="3"/>
      <c r="D118" s="2"/>
      <c r="E118" s="2"/>
      <c r="F118" s="2"/>
      <c r="G118" s="2"/>
      <c r="H118" s="2"/>
      <c r="I118" s="2"/>
      <c r="J118" s="2"/>
      <c r="K118" s="2"/>
      <c r="L118" s="2"/>
    </row>
    <row r="119" spans="1:12" x14ac:dyDescent="0.25">
      <c r="A119" s="96"/>
      <c r="B119" s="3"/>
      <c r="C119" s="3"/>
      <c r="D119" s="2"/>
      <c r="E119" s="2"/>
      <c r="F119" s="2"/>
      <c r="G119" s="2"/>
      <c r="H119" s="2"/>
      <c r="I119" s="2"/>
      <c r="J119" s="2"/>
      <c r="K119" s="2"/>
      <c r="L119" s="2"/>
    </row>
    <row r="120" spans="1:12" x14ac:dyDescent="0.25">
      <c r="A120" s="96"/>
      <c r="B120" s="3"/>
      <c r="C120" s="3"/>
      <c r="D120" s="2"/>
      <c r="E120" s="2"/>
      <c r="F120" s="2"/>
      <c r="G120" s="2"/>
      <c r="H120" s="2"/>
      <c r="I120" s="2"/>
      <c r="J120" s="2"/>
      <c r="K120" s="2"/>
      <c r="L120" s="2"/>
    </row>
    <row r="121" spans="1:12" x14ac:dyDescent="0.25">
      <c r="A121" s="97"/>
      <c r="B121" s="4"/>
      <c r="C121" s="4"/>
      <c r="D121" s="5"/>
      <c r="E121" s="5"/>
      <c r="F121" s="5"/>
      <c r="G121" s="5"/>
      <c r="H121" s="5"/>
      <c r="I121" s="5"/>
      <c r="J121" s="5"/>
      <c r="K121" s="5"/>
      <c r="L121" s="5"/>
    </row>
  </sheetData>
  <sheetProtection algorithmName="SHA-512" hashValue="d5oqV7lXaDTCy3OIUj6A7zbGjD79Ghh3SYk2V+0X8vGjEZzk6aruWPi9fRfvyaQOtx958Ym0CzoCJtNC3Gh/zQ==" saltValue="bvHYQEQh5/rHBEE1p3P01w==" spinCount="100000" sheet="1" objects="1" scenarios="1"/>
  <mergeCells count="37">
    <mergeCell ref="D43:E43"/>
    <mergeCell ref="D26:E26"/>
    <mergeCell ref="D27:E27"/>
    <mergeCell ref="D29:E31"/>
    <mergeCell ref="D32:E32"/>
    <mergeCell ref="D33:E33"/>
    <mergeCell ref="D10:E10"/>
    <mergeCell ref="D11:E11"/>
    <mergeCell ref="D14:E15"/>
    <mergeCell ref="D18:E18"/>
    <mergeCell ref="D42:E42"/>
    <mergeCell ref="D25:E25"/>
    <mergeCell ref="D39:E40"/>
    <mergeCell ref="D21:E22"/>
    <mergeCell ref="D35:E35"/>
    <mergeCell ref="D36:E36"/>
    <mergeCell ref="A1:B1"/>
    <mergeCell ref="D1:F1"/>
    <mergeCell ref="D19:E19"/>
    <mergeCell ref="B85:L86"/>
    <mergeCell ref="G1:I1"/>
    <mergeCell ref="K1:L1"/>
    <mergeCell ref="D9:E9"/>
    <mergeCell ref="K84:L84"/>
    <mergeCell ref="B15:C16"/>
    <mergeCell ref="D17:E17"/>
    <mergeCell ref="B22:C23"/>
    <mergeCell ref="J2:L3"/>
    <mergeCell ref="D34:E34"/>
    <mergeCell ref="D44:E44"/>
    <mergeCell ref="D45:E45"/>
    <mergeCell ref="D24:E24"/>
    <mergeCell ref="B2:G3"/>
    <mergeCell ref="A2:A3"/>
    <mergeCell ref="D6:E6"/>
    <mergeCell ref="D7:E7"/>
    <mergeCell ref="D8:E8"/>
  </mergeCells>
  <printOptions horizontalCentered="1" verticalCentered="1"/>
  <pageMargins left="0" right="0" top="0.17" bottom="0.26"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NIH Inst</vt:lpstr>
      <vt:lpstr>NIH Bdgt Temp</vt:lpstr>
      <vt:lpstr>NSF Bdgt Temp</vt:lpstr>
      <vt:lpstr>Bdgt Yr 1</vt:lpstr>
      <vt:lpstr>Bdgt Yr 2</vt:lpstr>
      <vt:lpstr>Bdgt Yr 3</vt:lpstr>
      <vt:lpstr>Bdgt Yr 4</vt:lpstr>
      <vt:lpstr>Bdgt Yr 5</vt:lpstr>
      <vt:lpstr>Cumulative Totals</vt:lpstr>
      <vt:lpstr>Cost Share</vt:lpstr>
      <vt:lpstr>Eff Calc 9mth Fac</vt:lpstr>
      <vt:lpstr>Eff Calc 12mth</vt:lpstr>
      <vt:lpstr>Exp codes Expl</vt:lpstr>
      <vt:lpstr>Benefit Chart FY15</vt:lpstr>
      <vt:lpstr>Benefit Chart Fy12</vt:lpstr>
      <vt:lpstr>Meals Lodging</vt:lpstr>
      <vt:lpstr>Mileage</vt:lpstr>
      <vt:lpstr>Transportation Exp.</vt:lpstr>
      <vt:lpstr>Other Trans. Exps</vt:lpstr>
      <vt:lpstr>Sheet1</vt:lpstr>
      <vt:lpstr>Sheet2</vt:lpstr>
      <vt:lpstr>'Bdgt Yr 1'!Print_Area</vt:lpstr>
      <vt:lpstr>'Eff Calc 9mth Fac'!Print_Area</vt:lpstr>
      <vt:lpstr>'NSF Bdgt Temp'!Print_Area</vt:lpstr>
    </vt:vector>
  </TitlesOfParts>
  <Company>WCU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Pan Riggs</cp:lastModifiedBy>
  <cp:lastPrinted>2017-05-16T20:03:16Z</cp:lastPrinted>
  <dcterms:created xsi:type="dcterms:W3CDTF">2011-03-04T15:15:29Z</dcterms:created>
  <dcterms:modified xsi:type="dcterms:W3CDTF">2019-05-09T20:16:30Z</dcterms:modified>
</cp:coreProperties>
</file>