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all 2014-Spring 2015" sheetId="1" r:id="rId1"/>
  </sheets>
  <definedNames>
    <definedName name="_xlnm.Print_Area" localSheetId="0">'Fall 2014-Spring 2015'!$A$1:$R$182</definedName>
  </definedNames>
  <calcPr fullCalcOnLoad="1"/>
</workbook>
</file>

<file path=xl/sharedStrings.xml><?xml version="1.0" encoding="utf-8"?>
<sst xmlns="http://schemas.openxmlformats.org/spreadsheetml/2006/main" count="273" uniqueCount="77">
  <si>
    <t>** FULL TIME UNDERGRADUATE - 12 PLUS HOURS</t>
  </si>
  <si>
    <t>** FULL TIME GRADUATE - 9 PLUS HOURS</t>
  </si>
  <si>
    <t>DESCRIPTION / HOURS</t>
  </si>
  <si>
    <t>TOTAL</t>
  </si>
  <si>
    <t>TUITION</t>
  </si>
  <si>
    <t>OUT OF STATE TUITION</t>
  </si>
  <si>
    <t>BOOK RENTAL</t>
  </si>
  <si>
    <t>ATHLETICS</t>
  </si>
  <si>
    <t>ATHLETIC FACILITIES</t>
  </si>
  <si>
    <t>DOCUMENT FEES</t>
  </si>
  <si>
    <t>FULL TIME</t>
  </si>
  <si>
    <t>NC UNDERGRADUATE</t>
  </si>
  <si>
    <t>OS UNDERGRADUATE</t>
  </si>
  <si>
    <t>NC GRADUATE</t>
  </si>
  <si>
    <t>OS GRADUATE</t>
  </si>
  <si>
    <t>NC UNDERGRADUATE PART-TIME</t>
  </si>
  <si>
    <t xml:space="preserve"> 1 HOUR</t>
  </si>
  <si>
    <t xml:space="preserve">  2 HOURS</t>
  </si>
  <si>
    <t xml:space="preserve">  3 HOURS</t>
  </si>
  <si>
    <t xml:space="preserve">  4 HOURS</t>
  </si>
  <si>
    <t xml:space="preserve">  5 HOURS</t>
  </si>
  <si>
    <t xml:space="preserve">  6 HOURS</t>
  </si>
  <si>
    <t xml:space="preserve">  7 HOURS</t>
  </si>
  <si>
    <t xml:space="preserve">  8 HOURS</t>
  </si>
  <si>
    <t xml:space="preserve">  9 HOURS</t>
  </si>
  <si>
    <t>10 HOURS</t>
  </si>
  <si>
    <t>11 HOURS</t>
  </si>
  <si>
    <t>OS UNDERGRADUATE PART-TIME</t>
  </si>
  <si>
    <t>NC GRADUATE        PART-TIME</t>
  </si>
  <si>
    <t>OS GRADUATE       PART-TIME</t>
  </si>
  <si>
    <t>DOUBLE</t>
  </si>
  <si>
    <t>SINGLE</t>
  </si>
  <si>
    <t xml:space="preserve"> </t>
  </si>
  <si>
    <t>REYNOLDS</t>
  </si>
  <si>
    <t>ROBERTSON</t>
  </si>
  <si>
    <t>ASG</t>
  </si>
  <si>
    <t>STANDARD</t>
  </si>
  <si>
    <t>FOOD SERVICE FEES</t>
  </si>
  <si>
    <t>REC.   &amp; CULTURE</t>
  </si>
  <si>
    <t>EDUC. &amp; TECH. FEE</t>
  </si>
  <si>
    <t>HEALTH INS  FEE*</t>
  </si>
  <si>
    <t>TRANS.     FEE</t>
  </si>
  <si>
    <t>STUDENT REC CTR DS</t>
  </si>
  <si>
    <t>UNIV CENTER DS</t>
  </si>
  <si>
    <t>HEALTH SERVICE</t>
  </si>
  <si>
    <t>DINING FACILITY DS</t>
  </si>
  <si>
    <t>STANDARD DECLINING BALANCE</t>
  </si>
  <si>
    <t>DOCU MENT FEES</t>
  </si>
  <si>
    <t>VILLAGE</t>
  </si>
  <si>
    <t>MADISON-3RD FLOOR</t>
  </si>
  <si>
    <t>MADISON-4TH FLOOR</t>
  </si>
  <si>
    <t>BALSAM/BLUE RIDGE</t>
  </si>
  <si>
    <t>Doctorate in Physical Therapy-Graduate Students only</t>
  </si>
  <si>
    <t>*Freshmen must choose</t>
  </si>
  <si>
    <t>MADISON-1 &amp; 2 FLOOR</t>
  </si>
  <si>
    <t>HARRILL</t>
  </si>
  <si>
    <t>M.S. in Communication Sciences and Disorders-Graduate Students only</t>
  </si>
  <si>
    <t>****Health insurance coverage is required for degree-seeking students with at least 6 hours.  Fee may be waived by verifying coverage at  https://studentblue.bcbsnc.com  before deadline.</t>
  </si>
  <si>
    <t>NORTON</t>
  </si>
  <si>
    <t>CENTRAL</t>
  </si>
  <si>
    <t>HOUSING</t>
  </si>
  <si>
    <t>Sustainabilty Fee</t>
  </si>
  <si>
    <t>Graduate Business</t>
  </si>
  <si>
    <t xml:space="preserve">**STANDARD HOUSING INCLUDES ALBRIGHT -BENTON, BUCHANAN,  SCOTT AND WALKER. </t>
  </si>
  <si>
    <t xml:space="preserve"> UPPERCLASSMAN</t>
  </si>
  <si>
    <t>Certifed Registered Nurse Anesthetist Program/Doctorate in Nursing Practices-Graduate Students only</t>
  </si>
  <si>
    <t>COMMUTER DECLINING  BALANCE</t>
  </si>
  <si>
    <t>Sustainability Fee</t>
  </si>
  <si>
    <t>Add-on Block Meals (15)</t>
  </si>
  <si>
    <t>Add-on Variable Balance</t>
  </si>
  <si>
    <t>Any amount</t>
  </si>
  <si>
    <t>Unlmtd AYCE + $304.24 DB - Catamount Plus*</t>
  </si>
  <si>
    <t>125 AYCE + $841.19 DB - Gold*</t>
  </si>
  <si>
    <t>Unlmtd AYCE*-Catamount</t>
  </si>
  <si>
    <t>80 AYCE + $934.07 DB - Purple</t>
  </si>
  <si>
    <t>COMMUTER 25 AYCE + $436.61 DB</t>
  </si>
  <si>
    <t>AYCE Meal plan charges include 6.75% N.C. sales tax.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</si>
</sst>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44" fontId="0" fillId="0" borderId="0" xfId="44" applyFont="1" applyBorder="1" applyAlignment="1" applyProtection="1">
      <alignment/>
      <protection locked="0"/>
    </xf>
    <xf numFmtId="44" fontId="0" fillId="0" borderId="13" xfId="44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44" fontId="0" fillId="34" borderId="0" xfId="44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44" fontId="0" fillId="33" borderId="0" xfId="44" applyFont="1" applyFill="1" applyAlignment="1">
      <alignment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44" fontId="0" fillId="33" borderId="0" xfId="44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8" fontId="0" fillId="0" borderId="19" xfId="0" applyNumberFormat="1" applyFont="1" applyFill="1" applyBorder="1" applyAlignment="1">
      <alignment/>
    </xf>
    <xf numFmtId="4" fontId="6" fillId="0" borderId="2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44" fontId="0" fillId="35" borderId="13" xfId="44" applyFont="1" applyFill="1" applyBorder="1" applyAlignment="1">
      <alignment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44" fontId="6" fillId="33" borderId="20" xfId="44" applyFont="1" applyFill="1" applyBorder="1" applyAlignment="1" applyProtection="1">
      <alignment horizontal="center" vertical="center" wrapText="1"/>
      <protection/>
    </xf>
    <xf numFmtId="44" fontId="6" fillId="0" borderId="20" xfId="44" applyFont="1" applyFill="1" applyBorder="1" applyAlignment="1" applyProtection="1">
      <alignment horizontal="center" vertical="center" wrapText="1"/>
      <protection/>
    </xf>
    <xf numFmtId="44" fontId="6" fillId="0" borderId="14" xfId="44" applyFont="1" applyFill="1" applyBorder="1" applyAlignment="1" applyProtection="1">
      <alignment horizontal="center" vertical="center" wrapText="1"/>
      <protection/>
    </xf>
    <xf numFmtId="0" fontId="1" fillId="35" borderId="13" xfId="0" applyFont="1" applyFill="1" applyBorder="1" applyAlignment="1" applyProtection="1">
      <alignment horizontal="center" vertical="center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44" fontId="0" fillId="0" borderId="13" xfId="44" applyFont="1" applyBorder="1" applyAlignment="1" applyProtection="1">
      <alignment/>
      <protection/>
    </xf>
    <xf numFmtId="44" fontId="0" fillId="35" borderId="13" xfId="44" applyFont="1" applyFill="1" applyBorder="1" applyAlignment="1" applyProtection="1">
      <alignment/>
      <protection/>
    </xf>
    <xf numFmtId="44" fontId="0" fillId="33" borderId="13" xfId="44" applyFont="1" applyFill="1" applyBorder="1" applyAlignment="1" applyProtection="1">
      <alignment/>
      <protection locked="0"/>
    </xf>
    <xf numFmtId="44" fontId="0" fillId="0" borderId="13" xfId="44" applyFont="1" applyFill="1" applyBorder="1" applyAlignment="1" applyProtection="1">
      <alignment/>
      <protection locked="0"/>
    </xf>
    <xf numFmtId="44" fontId="0" fillId="35" borderId="13" xfId="44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/>
    </xf>
    <xf numFmtId="44" fontId="0" fillId="0" borderId="13" xfId="44" applyFont="1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/>
      <protection/>
    </xf>
    <xf numFmtId="44" fontId="0" fillId="36" borderId="13" xfId="44" applyFont="1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44" fontId="0" fillId="37" borderId="13" xfId="44" applyFont="1" applyFill="1" applyBorder="1" applyAlignment="1" applyProtection="1">
      <alignment/>
      <protection/>
    </xf>
    <xf numFmtId="44" fontId="0" fillId="37" borderId="13" xfId="44" applyFont="1" applyFill="1" applyBorder="1" applyAlignment="1" applyProtection="1">
      <alignment/>
      <protection locked="0"/>
    </xf>
    <xf numFmtId="4" fontId="0" fillId="0" borderId="13" xfId="44" applyNumberFormat="1" applyFont="1" applyFill="1" applyBorder="1" applyAlignment="1" applyProtection="1">
      <alignment/>
      <protection locked="0"/>
    </xf>
    <xf numFmtId="0" fontId="0" fillId="37" borderId="13" xfId="0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44" fontId="0" fillId="0" borderId="13" xfId="44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16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44" fontId="0" fillId="0" borderId="0" xfId="44" applyFont="1" applyFill="1" applyAlignment="1">
      <alignment/>
    </xf>
    <xf numFmtId="44" fontId="0" fillId="0" borderId="25" xfId="44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44" applyNumberFormat="1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left"/>
      <protection/>
    </xf>
    <xf numFmtId="44" fontId="0" fillId="0" borderId="13" xfId="44" applyNumberFormat="1" applyFont="1" applyFill="1" applyBorder="1" applyAlignment="1" applyProtection="1">
      <alignment/>
      <protection/>
    </xf>
    <xf numFmtId="44" fontId="0" fillId="0" borderId="13" xfId="0" applyNumberFormat="1" applyFont="1" applyFill="1" applyBorder="1" applyAlignment="1" applyProtection="1">
      <alignment/>
      <protection/>
    </xf>
    <xf numFmtId="44" fontId="0" fillId="0" borderId="13" xfId="0" applyNumberFormat="1" applyFont="1" applyBorder="1" applyAlignment="1" applyProtection="1">
      <alignment horizontal="left"/>
      <protection/>
    </xf>
    <xf numFmtId="44" fontId="0" fillId="0" borderId="13" xfId="0" applyNumberFormat="1" applyFont="1" applyBorder="1" applyAlignment="1">
      <alignment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1" fillId="0" borderId="13" xfId="0" applyFont="1" applyFill="1" applyBorder="1" applyAlignment="1" applyProtection="1">
      <alignment horizontal="left"/>
      <protection/>
    </xf>
    <xf numFmtId="0" fontId="1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top"/>
      <protection/>
    </xf>
    <xf numFmtId="0" fontId="0" fillId="0" borderId="1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7"/>
  <sheetViews>
    <sheetView tabSelected="1" view="pageBreakPreview" zoomScaleNormal="75" zoomScaleSheetLayoutView="100" zoomScalePageLayoutView="0" workbookViewId="0" topLeftCell="A163">
      <selection activeCell="G182" sqref="G182"/>
    </sheetView>
  </sheetViews>
  <sheetFormatPr defaultColWidth="9.140625" defaultRowHeight="12.75"/>
  <cols>
    <col min="1" max="1" width="21.57421875" style="5" customWidth="1"/>
    <col min="2" max="2" width="12.8515625" style="5" customWidth="1"/>
    <col min="3" max="3" width="12.00390625" style="5" customWidth="1"/>
    <col min="4" max="4" width="12.8515625" style="5" customWidth="1"/>
    <col min="5" max="5" width="12.57421875" style="36" customWidth="1"/>
    <col min="6" max="6" width="11.57421875" style="22" customWidth="1"/>
    <col min="7" max="7" width="10.140625" style="36" customWidth="1"/>
    <col min="8" max="8" width="10.140625" style="5" customWidth="1"/>
    <col min="9" max="9" width="11.7109375" style="22" customWidth="1"/>
    <col min="10" max="10" width="11.28125" style="36" customWidth="1"/>
    <col min="11" max="11" width="10.140625" style="36" customWidth="1"/>
    <col min="12" max="12" width="10.140625" style="5" customWidth="1"/>
    <col min="13" max="13" width="10.140625" style="36" customWidth="1"/>
    <col min="14" max="14" width="10.140625" style="5" customWidth="1"/>
    <col min="15" max="15" width="10.140625" style="23" customWidth="1"/>
    <col min="16" max="16" width="10.140625" style="36" customWidth="1"/>
    <col min="17" max="17" width="10.7109375" style="5" customWidth="1"/>
    <col min="18" max="18" width="10.140625" style="75" customWidth="1"/>
    <col min="19" max="16384" width="9.140625" style="5" customWidth="1"/>
  </cols>
  <sheetData>
    <row r="1" spans="1:15" ht="12.75">
      <c r="A1" s="2" t="s">
        <v>0</v>
      </c>
      <c r="B1" s="3"/>
      <c r="C1" s="2"/>
      <c r="D1" s="2"/>
      <c r="E1" s="37"/>
      <c r="F1" s="24"/>
      <c r="G1" s="37"/>
      <c r="H1" s="24"/>
      <c r="I1" s="24"/>
      <c r="J1" s="37"/>
      <c r="K1" s="37"/>
      <c r="L1" s="24"/>
      <c r="M1" s="37"/>
      <c r="N1" s="24"/>
      <c r="O1" s="25"/>
    </row>
    <row r="2" spans="1:15" ht="12.75">
      <c r="A2" s="2" t="s">
        <v>1</v>
      </c>
      <c r="B2" s="2"/>
      <c r="C2" s="2"/>
      <c r="D2" s="2"/>
      <c r="E2" s="37"/>
      <c r="F2" s="24"/>
      <c r="G2" s="37"/>
      <c r="H2" s="24"/>
      <c r="I2" s="24"/>
      <c r="J2" s="37"/>
      <c r="K2" s="37"/>
      <c r="L2" s="24"/>
      <c r="M2" s="37"/>
      <c r="N2" s="24"/>
      <c r="O2" s="25"/>
    </row>
    <row r="3" spans="1:15" ht="13.5" thickBot="1">
      <c r="A3" s="2"/>
      <c r="B3" s="2"/>
      <c r="C3" s="2"/>
      <c r="D3" s="2"/>
      <c r="E3" s="37"/>
      <c r="F3" s="24"/>
      <c r="G3" s="37"/>
      <c r="H3" s="24"/>
      <c r="I3" s="24"/>
      <c r="J3" s="37"/>
      <c r="K3" s="37"/>
      <c r="L3" s="24"/>
      <c r="M3" s="37"/>
      <c r="N3" s="24"/>
      <c r="O3" s="25"/>
    </row>
    <row r="4" spans="1:18" ht="42.75" customHeight="1" thickBot="1">
      <c r="A4" s="1" t="s">
        <v>2</v>
      </c>
      <c r="B4" s="48" t="s">
        <v>3</v>
      </c>
      <c r="C4" s="48" t="s">
        <v>4</v>
      </c>
      <c r="D4" s="49" t="s">
        <v>5</v>
      </c>
      <c r="E4" s="51" t="s">
        <v>44</v>
      </c>
      <c r="F4" s="51" t="s">
        <v>38</v>
      </c>
      <c r="G4" s="51" t="s">
        <v>42</v>
      </c>
      <c r="H4" s="51" t="s">
        <v>6</v>
      </c>
      <c r="I4" s="67" t="s">
        <v>7</v>
      </c>
      <c r="J4" s="51" t="s">
        <v>8</v>
      </c>
      <c r="K4" s="51" t="s">
        <v>43</v>
      </c>
      <c r="L4" s="51" t="s">
        <v>9</v>
      </c>
      <c r="M4" s="51" t="s">
        <v>39</v>
      </c>
      <c r="N4" s="54" t="s">
        <v>35</v>
      </c>
      <c r="O4" s="54" t="s">
        <v>61</v>
      </c>
      <c r="P4" s="54" t="s">
        <v>41</v>
      </c>
      <c r="Q4" s="55" t="s">
        <v>45</v>
      </c>
      <c r="R4" s="33" t="s">
        <v>40</v>
      </c>
    </row>
    <row r="5" spans="1:18" ht="25.5" customHeight="1">
      <c r="A5" s="41" t="s">
        <v>10</v>
      </c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40"/>
      <c r="R5" s="40"/>
    </row>
    <row r="6" spans="1:18" s="36" customFormat="1" ht="12.75">
      <c r="A6" s="69" t="s">
        <v>11</v>
      </c>
      <c r="B6" s="64">
        <f>SUM(C6:R6)</f>
        <v>4067.5</v>
      </c>
      <c r="C6" s="61">
        <v>1834.5</v>
      </c>
      <c r="D6" s="64"/>
      <c r="E6" s="61">
        <v>148</v>
      </c>
      <c r="F6" s="61">
        <v>286</v>
      </c>
      <c r="G6" s="61">
        <v>77</v>
      </c>
      <c r="H6" s="61">
        <v>113</v>
      </c>
      <c r="I6" s="61">
        <v>344</v>
      </c>
      <c r="J6" s="61">
        <v>48</v>
      </c>
      <c r="K6" s="61">
        <v>12</v>
      </c>
      <c r="L6" s="61">
        <v>10</v>
      </c>
      <c r="M6" s="61">
        <v>272</v>
      </c>
      <c r="N6" s="61">
        <v>0.5</v>
      </c>
      <c r="O6" s="61">
        <v>5</v>
      </c>
      <c r="P6" s="61">
        <v>59</v>
      </c>
      <c r="Q6" s="61">
        <v>56.5</v>
      </c>
      <c r="R6" s="73">
        <v>802</v>
      </c>
    </row>
    <row r="7" spans="1:18" s="36" customFormat="1" ht="12.75">
      <c r="A7" s="69" t="s">
        <v>12</v>
      </c>
      <c r="B7" s="64">
        <f>SUM(D7:R7)</f>
        <v>9264</v>
      </c>
      <c r="C7" s="64"/>
      <c r="D7" s="61">
        <v>7031</v>
      </c>
      <c r="E7" s="61">
        <v>148</v>
      </c>
      <c r="F7" s="61">
        <v>286</v>
      </c>
      <c r="G7" s="61">
        <v>77</v>
      </c>
      <c r="H7" s="61">
        <v>113</v>
      </c>
      <c r="I7" s="61">
        <v>344</v>
      </c>
      <c r="J7" s="61">
        <v>48</v>
      </c>
      <c r="K7" s="61">
        <v>12</v>
      </c>
      <c r="L7" s="61">
        <v>10</v>
      </c>
      <c r="M7" s="61">
        <v>272</v>
      </c>
      <c r="N7" s="61">
        <v>0.5</v>
      </c>
      <c r="O7" s="61">
        <v>5</v>
      </c>
      <c r="P7" s="61">
        <v>59</v>
      </c>
      <c r="Q7" s="61">
        <v>56.5</v>
      </c>
      <c r="R7" s="73">
        <v>802</v>
      </c>
    </row>
    <row r="8" spans="1:18" s="36" customFormat="1" ht="12.75">
      <c r="A8" s="69" t="s">
        <v>13</v>
      </c>
      <c r="B8" s="64">
        <f>SUM(C8:R8)</f>
        <v>4169</v>
      </c>
      <c r="C8" s="61">
        <v>2049</v>
      </c>
      <c r="D8" s="64"/>
      <c r="E8" s="61">
        <v>148</v>
      </c>
      <c r="F8" s="61">
        <v>286</v>
      </c>
      <c r="G8" s="61">
        <v>77</v>
      </c>
      <c r="H8" s="61"/>
      <c r="I8" s="61">
        <v>344</v>
      </c>
      <c r="J8" s="61">
        <v>48</v>
      </c>
      <c r="K8" s="61">
        <v>12</v>
      </c>
      <c r="L8" s="61">
        <v>10</v>
      </c>
      <c r="M8" s="61">
        <v>272</v>
      </c>
      <c r="N8" s="61">
        <v>0.5</v>
      </c>
      <c r="O8" s="61">
        <v>5</v>
      </c>
      <c r="P8" s="61">
        <v>59</v>
      </c>
      <c r="Q8" s="61">
        <v>56.5</v>
      </c>
      <c r="R8" s="73">
        <v>802</v>
      </c>
    </row>
    <row r="9" spans="1:18" s="36" customFormat="1" ht="12.75">
      <c r="A9" s="70" t="s">
        <v>14</v>
      </c>
      <c r="B9" s="64">
        <f>SUM(C9:R9)</f>
        <v>9372.5</v>
      </c>
      <c r="C9" s="64"/>
      <c r="D9" s="61">
        <v>7252.5</v>
      </c>
      <c r="E9" s="61">
        <v>148</v>
      </c>
      <c r="F9" s="61">
        <v>286</v>
      </c>
      <c r="G9" s="61">
        <v>77</v>
      </c>
      <c r="H9" s="61"/>
      <c r="I9" s="61">
        <v>344</v>
      </c>
      <c r="J9" s="61">
        <v>48</v>
      </c>
      <c r="K9" s="61">
        <v>12</v>
      </c>
      <c r="L9" s="61">
        <v>10</v>
      </c>
      <c r="M9" s="61">
        <v>272</v>
      </c>
      <c r="N9" s="61">
        <v>0.5</v>
      </c>
      <c r="O9" s="61">
        <v>5</v>
      </c>
      <c r="P9" s="61">
        <v>59</v>
      </c>
      <c r="Q9" s="61">
        <v>56.5</v>
      </c>
      <c r="R9" s="73">
        <v>802</v>
      </c>
    </row>
    <row r="10" spans="1:18" ht="54" customHeight="1">
      <c r="A10" s="44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0"/>
      <c r="R10" s="40"/>
    </row>
    <row r="11" spans="1:18" s="36" customFormat="1" ht="12.75">
      <c r="A11" s="45" t="s">
        <v>16</v>
      </c>
      <c r="B11" s="64">
        <f>SUM(C11:Q11)</f>
        <v>573.73</v>
      </c>
      <c r="C11" s="61">
        <v>459</v>
      </c>
      <c r="D11" s="63"/>
      <c r="E11" s="61">
        <v>12.2</v>
      </c>
      <c r="F11" s="61">
        <v>22.45</v>
      </c>
      <c r="G11" s="61">
        <v>6.1</v>
      </c>
      <c r="H11" s="61">
        <v>8.65</v>
      </c>
      <c r="I11" s="61">
        <v>28.85</v>
      </c>
      <c r="J11" s="61">
        <v>3.85</v>
      </c>
      <c r="K11" s="61">
        <v>1</v>
      </c>
      <c r="L11" s="61">
        <v>0.8</v>
      </c>
      <c r="M11" s="61">
        <v>20.8</v>
      </c>
      <c r="N11" s="61">
        <v>0.13</v>
      </c>
      <c r="O11" s="61">
        <v>0.45</v>
      </c>
      <c r="P11" s="61">
        <v>5</v>
      </c>
      <c r="Q11" s="61">
        <v>4.45</v>
      </c>
      <c r="R11" s="76"/>
    </row>
    <row r="12" spans="1:18" s="36" customFormat="1" ht="12.75">
      <c r="A12" s="45" t="s">
        <v>17</v>
      </c>
      <c r="B12" s="64">
        <f>SUM(C12:Q12)</f>
        <v>688.33</v>
      </c>
      <c r="C12" s="61">
        <v>459</v>
      </c>
      <c r="D12" s="63"/>
      <c r="E12" s="61">
        <f aca="true" t="shared" si="0" ref="E12:M12">E11*2</f>
        <v>24.4</v>
      </c>
      <c r="F12" s="61">
        <f t="shared" si="0"/>
        <v>44.9</v>
      </c>
      <c r="G12" s="61">
        <f t="shared" si="0"/>
        <v>12.2</v>
      </c>
      <c r="H12" s="61">
        <f t="shared" si="0"/>
        <v>17.3</v>
      </c>
      <c r="I12" s="61">
        <f t="shared" si="0"/>
        <v>57.7</v>
      </c>
      <c r="J12" s="61">
        <f t="shared" si="0"/>
        <v>7.7</v>
      </c>
      <c r="K12" s="61">
        <f t="shared" si="0"/>
        <v>2</v>
      </c>
      <c r="L12" s="61">
        <f t="shared" si="0"/>
        <v>1.6</v>
      </c>
      <c r="M12" s="61">
        <f t="shared" si="0"/>
        <v>41.6</v>
      </c>
      <c r="N12" s="61">
        <v>0.13</v>
      </c>
      <c r="O12" s="61">
        <f>O11*2</f>
        <v>0.9</v>
      </c>
      <c r="P12" s="61">
        <f>P11*2</f>
        <v>10</v>
      </c>
      <c r="Q12" s="61">
        <f>Q11*2</f>
        <v>8.9</v>
      </c>
      <c r="R12" s="76"/>
    </row>
    <row r="13" spans="1:18" s="36" customFormat="1" ht="12.75">
      <c r="A13" s="45" t="s">
        <v>18</v>
      </c>
      <c r="B13" s="64">
        <f>SUM(C13:Q13)</f>
        <v>802.93</v>
      </c>
      <c r="C13" s="61">
        <v>459</v>
      </c>
      <c r="D13" s="63"/>
      <c r="E13" s="61">
        <f aca="true" t="shared" si="1" ref="E13:M13">E11*3</f>
        <v>36.599999999999994</v>
      </c>
      <c r="F13" s="61">
        <f t="shared" si="1"/>
        <v>67.35</v>
      </c>
      <c r="G13" s="61">
        <f t="shared" si="1"/>
        <v>18.299999999999997</v>
      </c>
      <c r="H13" s="61">
        <f t="shared" si="1"/>
        <v>25.950000000000003</v>
      </c>
      <c r="I13" s="61">
        <f t="shared" si="1"/>
        <v>86.55000000000001</v>
      </c>
      <c r="J13" s="61">
        <f t="shared" si="1"/>
        <v>11.55</v>
      </c>
      <c r="K13" s="61">
        <f t="shared" si="1"/>
        <v>3</v>
      </c>
      <c r="L13" s="61">
        <f t="shared" si="1"/>
        <v>2.4000000000000004</v>
      </c>
      <c r="M13" s="61">
        <f t="shared" si="1"/>
        <v>62.400000000000006</v>
      </c>
      <c r="N13" s="61">
        <v>0.13</v>
      </c>
      <c r="O13" s="61">
        <f>O11*3</f>
        <v>1.35</v>
      </c>
      <c r="P13" s="61">
        <f>P11*3</f>
        <v>15</v>
      </c>
      <c r="Q13" s="61">
        <f>Q11*3</f>
        <v>13.350000000000001</v>
      </c>
      <c r="R13" s="76"/>
    </row>
    <row r="14" spans="1:18" s="36" customFormat="1" ht="12.75">
      <c r="A14" s="45" t="s">
        <v>19</v>
      </c>
      <c r="B14" s="64">
        <f>SUM(C14:Q14)</f>
        <v>917.53</v>
      </c>
      <c r="C14" s="61">
        <v>459</v>
      </c>
      <c r="D14" s="63"/>
      <c r="E14" s="61">
        <f aca="true" t="shared" si="2" ref="E14:M14">E11*4</f>
        <v>48.8</v>
      </c>
      <c r="F14" s="61">
        <f t="shared" si="2"/>
        <v>89.8</v>
      </c>
      <c r="G14" s="61">
        <f t="shared" si="2"/>
        <v>24.4</v>
      </c>
      <c r="H14" s="61">
        <f t="shared" si="2"/>
        <v>34.6</v>
      </c>
      <c r="I14" s="61">
        <f t="shared" si="2"/>
        <v>115.4</v>
      </c>
      <c r="J14" s="61">
        <f t="shared" si="2"/>
        <v>15.4</v>
      </c>
      <c r="K14" s="61">
        <f t="shared" si="2"/>
        <v>4</v>
      </c>
      <c r="L14" s="61">
        <f t="shared" si="2"/>
        <v>3.2</v>
      </c>
      <c r="M14" s="61">
        <f t="shared" si="2"/>
        <v>83.2</v>
      </c>
      <c r="N14" s="61">
        <v>0.13</v>
      </c>
      <c r="O14" s="61">
        <f>O11*4</f>
        <v>1.8</v>
      </c>
      <c r="P14" s="61">
        <f>P11*4</f>
        <v>20</v>
      </c>
      <c r="Q14" s="61">
        <f>Q11*4</f>
        <v>17.8</v>
      </c>
      <c r="R14" s="76"/>
    </row>
    <row r="15" spans="1:18" s="36" customFormat="1" ht="12.75">
      <c r="A15" s="45" t="s">
        <v>20</v>
      </c>
      <c r="B15" s="64">
        <f>SUM(C15:Q15)</f>
        <v>1032.13</v>
      </c>
      <c r="C15" s="61">
        <v>459</v>
      </c>
      <c r="D15" s="63"/>
      <c r="E15" s="61">
        <f aca="true" t="shared" si="3" ref="E15:M15">E11*5</f>
        <v>61</v>
      </c>
      <c r="F15" s="61">
        <f t="shared" si="3"/>
        <v>112.25</v>
      </c>
      <c r="G15" s="61">
        <f t="shared" si="3"/>
        <v>30.5</v>
      </c>
      <c r="H15" s="61">
        <f t="shared" si="3"/>
        <v>43.25</v>
      </c>
      <c r="I15" s="61">
        <f t="shared" si="3"/>
        <v>144.25</v>
      </c>
      <c r="J15" s="61">
        <f t="shared" si="3"/>
        <v>19.25</v>
      </c>
      <c r="K15" s="61">
        <f t="shared" si="3"/>
        <v>5</v>
      </c>
      <c r="L15" s="61">
        <f t="shared" si="3"/>
        <v>4</v>
      </c>
      <c r="M15" s="61">
        <f t="shared" si="3"/>
        <v>104</v>
      </c>
      <c r="N15" s="61">
        <v>0.13</v>
      </c>
      <c r="O15" s="61">
        <f>O11*5</f>
        <v>2.25</v>
      </c>
      <c r="P15" s="61">
        <f>P11*5</f>
        <v>25</v>
      </c>
      <c r="Q15" s="61">
        <f>Q11*5</f>
        <v>22.25</v>
      </c>
      <c r="R15" s="76"/>
    </row>
    <row r="16" spans="1:18" s="36" customFormat="1" ht="12.75">
      <c r="A16" s="45" t="s">
        <v>21</v>
      </c>
      <c r="B16" s="64">
        <f aca="true" t="shared" si="4" ref="B16:B21">SUM(C16:R16)</f>
        <v>2407.85</v>
      </c>
      <c r="C16" s="61">
        <v>918</v>
      </c>
      <c r="D16" s="63"/>
      <c r="E16" s="61">
        <f aca="true" t="shared" si="5" ref="E16:M16">E11*6</f>
        <v>73.19999999999999</v>
      </c>
      <c r="F16" s="61">
        <f t="shared" si="5"/>
        <v>134.7</v>
      </c>
      <c r="G16" s="61">
        <f t="shared" si="5"/>
        <v>36.599999999999994</v>
      </c>
      <c r="H16" s="61">
        <f t="shared" si="5"/>
        <v>51.900000000000006</v>
      </c>
      <c r="I16" s="61">
        <f t="shared" si="5"/>
        <v>173.10000000000002</v>
      </c>
      <c r="J16" s="61">
        <f t="shared" si="5"/>
        <v>23.1</v>
      </c>
      <c r="K16" s="61">
        <f t="shared" si="5"/>
        <v>6</v>
      </c>
      <c r="L16" s="61">
        <f t="shared" si="5"/>
        <v>4.800000000000001</v>
      </c>
      <c r="M16" s="61">
        <f t="shared" si="5"/>
        <v>124.80000000000001</v>
      </c>
      <c r="N16" s="61">
        <v>0.25</v>
      </c>
      <c r="O16" s="61">
        <f>O11*6</f>
        <v>2.7</v>
      </c>
      <c r="P16" s="61">
        <f>P11*6</f>
        <v>30</v>
      </c>
      <c r="Q16" s="61">
        <f>Q11*6</f>
        <v>26.700000000000003</v>
      </c>
      <c r="R16" s="73">
        <v>802</v>
      </c>
    </row>
    <row r="17" spans="1:18" s="36" customFormat="1" ht="12.75">
      <c r="A17" s="45" t="s">
        <v>22</v>
      </c>
      <c r="B17" s="64">
        <f t="shared" si="4"/>
        <v>2522.45</v>
      </c>
      <c r="C17" s="61">
        <v>918</v>
      </c>
      <c r="D17" s="63"/>
      <c r="E17" s="61">
        <f aca="true" t="shared" si="6" ref="E17:M17">E11*7</f>
        <v>85.39999999999999</v>
      </c>
      <c r="F17" s="61">
        <f t="shared" si="6"/>
        <v>157.15</v>
      </c>
      <c r="G17" s="61">
        <f t="shared" si="6"/>
        <v>42.699999999999996</v>
      </c>
      <c r="H17" s="61">
        <f t="shared" si="6"/>
        <v>60.550000000000004</v>
      </c>
      <c r="I17" s="61">
        <f t="shared" si="6"/>
        <v>201.95000000000002</v>
      </c>
      <c r="J17" s="61">
        <f t="shared" si="6"/>
        <v>26.95</v>
      </c>
      <c r="K17" s="61">
        <f t="shared" si="6"/>
        <v>7</v>
      </c>
      <c r="L17" s="61">
        <f t="shared" si="6"/>
        <v>5.6000000000000005</v>
      </c>
      <c r="M17" s="61">
        <f t="shared" si="6"/>
        <v>145.6</v>
      </c>
      <c r="N17" s="61">
        <v>0.25</v>
      </c>
      <c r="O17" s="61">
        <f>O11*7</f>
        <v>3.15</v>
      </c>
      <c r="P17" s="61">
        <f>P11*7</f>
        <v>35</v>
      </c>
      <c r="Q17" s="61">
        <f>Q11*7</f>
        <v>31.150000000000002</v>
      </c>
      <c r="R17" s="73">
        <v>802</v>
      </c>
    </row>
    <row r="18" spans="1:18" s="36" customFormat="1" ht="12.75">
      <c r="A18" s="45" t="s">
        <v>23</v>
      </c>
      <c r="B18" s="64">
        <f t="shared" si="4"/>
        <v>2637.05</v>
      </c>
      <c r="C18" s="61">
        <v>918</v>
      </c>
      <c r="D18" s="63"/>
      <c r="E18" s="61">
        <f aca="true" t="shared" si="7" ref="E18:M18">E11*8</f>
        <v>97.6</v>
      </c>
      <c r="F18" s="61">
        <f t="shared" si="7"/>
        <v>179.6</v>
      </c>
      <c r="G18" s="61">
        <f t="shared" si="7"/>
        <v>48.8</v>
      </c>
      <c r="H18" s="61">
        <f t="shared" si="7"/>
        <v>69.2</v>
      </c>
      <c r="I18" s="61">
        <f t="shared" si="7"/>
        <v>230.8</v>
      </c>
      <c r="J18" s="61">
        <f t="shared" si="7"/>
        <v>30.8</v>
      </c>
      <c r="K18" s="61">
        <f t="shared" si="7"/>
        <v>8</v>
      </c>
      <c r="L18" s="61">
        <f t="shared" si="7"/>
        <v>6.4</v>
      </c>
      <c r="M18" s="61">
        <f t="shared" si="7"/>
        <v>166.4</v>
      </c>
      <c r="N18" s="61">
        <v>0.25</v>
      </c>
      <c r="O18" s="61">
        <f>O11*8</f>
        <v>3.6</v>
      </c>
      <c r="P18" s="61">
        <f>P11*8</f>
        <v>40</v>
      </c>
      <c r="Q18" s="61">
        <f>Q11*8</f>
        <v>35.6</v>
      </c>
      <c r="R18" s="73">
        <v>802</v>
      </c>
    </row>
    <row r="19" spans="1:18" s="36" customFormat="1" ht="12.75">
      <c r="A19" s="45" t="s">
        <v>24</v>
      </c>
      <c r="B19" s="64">
        <f t="shared" si="4"/>
        <v>3209.78</v>
      </c>
      <c r="C19" s="61">
        <v>1376</v>
      </c>
      <c r="D19" s="63"/>
      <c r="E19" s="61">
        <f aca="true" t="shared" si="8" ref="E19:M19">E11*9</f>
        <v>109.8</v>
      </c>
      <c r="F19" s="61">
        <f t="shared" si="8"/>
        <v>202.04999999999998</v>
      </c>
      <c r="G19" s="61">
        <f t="shared" si="8"/>
        <v>54.9</v>
      </c>
      <c r="H19" s="61">
        <f t="shared" si="8"/>
        <v>77.85000000000001</v>
      </c>
      <c r="I19" s="61">
        <f t="shared" si="8"/>
        <v>259.65000000000003</v>
      </c>
      <c r="J19" s="61">
        <f t="shared" si="8"/>
        <v>34.65</v>
      </c>
      <c r="K19" s="61">
        <f t="shared" si="8"/>
        <v>9</v>
      </c>
      <c r="L19" s="61">
        <f t="shared" si="8"/>
        <v>7.2</v>
      </c>
      <c r="M19" s="61">
        <f t="shared" si="8"/>
        <v>187.20000000000002</v>
      </c>
      <c r="N19" s="61">
        <v>0.38</v>
      </c>
      <c r="O19" s="61">
        <f>O11*9</f>
        <v>4.05</v>
      </c>
      <c r="P19" s="61">
        <f>P11*9</f>
        <v>45</v>
      </c>
      <c r="Q19" s="61">
        <f>Q11*9</f>
        <v>40.050000000000004</v>
      </c>
      <c r="R19" s="73">
        <v>802</v>
      </c>
    </row>
    <row r="20" spans="1:18" s="36" customFormat="1" ht="12.75">
      <c r="A20" s="45" t="s">
        <v>25</v>
      </c>
      <c r="B20" s="64">
        <f t="shared" si="4"/>
        <v>3324.38</v>
      </c>
      <c r="C20" s="61">
        <v>1376</v>
      </c>
      <c r="D20" s="63"/>
      <c r="E20" s="61">
        <f aca="true" t="shared" si="9" ref="E20:M20">E11*10</f>
        <v>122</v>
      </c>
      <c r="F20" s="61">
        <f t="shared" si="9"/>
        <v>224.5</v>
      </c>
      <c r="G20" s="61">
        <f t="shared" si="9"/>
        <v>61</v>
      </c>
      <c r="H20" s="61">
        <f t="shared" si="9"/>
        <v>86.5</v>
      </c>
      <c r="I20" s="61">
        <f t="shared" si="9"/>
        <v>288.5</v>
      </c>
      <c r="J20" s="61">
        <f t="shared" si="9"/>
        <v>38.5</v>
      </c>
      <c r="K20" s="61">
        <f t="shared" si="9"/>
        <v>10</v>
      </c>
      <c r="L20" s="61">
        <f t="shared" si="9"/>
        <v>8</v>
      </c>
      <c r="M20" s="61">
        <f t="shared" si="9"/>
        <v>208</v>
      </c>
      <c r="N20" s="61">
        <v>0.38</v>
      </c>
      <c r="O20" s="61">
        <f>O11*10</f>
        <v>4.5</v>
      </c>
      <c r="P20" s="61">
        <f>P11*10</f>
        <v>50</v>
      </c>
      <c r="Q20" s="61">
        <f>Q11*10</f>
        <v>44.5</v>
      </c>
      <c r="R20" s="73">
        <v>802</v>
      </c>
    </row>
    <row r="21" spans="1:18" s="36" customFormat="1" ht="12.75">
      <c r="A21" s="45" t="s">
        <v>26</v>
      </c>
      <c r="B21" s="64">
        <f t="shared" si="4"/>
        <v>3438.98</v>
      </c>
      <c r="C21" s="61">
        <v>1376</v>
      </c>
      <c r="D21" s="63"/>
      <c r="E21" s="61">
        <f aca="true" t="shared" si="10" ref="E21:M21">E11*11</f>
        <v>134.2</v>
      </c>
      <c r="F21" s="61">
        <f t="shared" si="10"/>
        <v>246.95</v>
      </c>
      <c r="G21" s="61">
        <f t="shared" si="10"/>
        <v>67.1</v>
      </c>
      <c r="H21" s="61">
        <f t="shared" si="10"/>
        <v>95.15</v>
      </c>
      <c r="I21" s="61">
        <f t="shared" si="10"/>
        <v>317.35</v>
      </c>
      <c r="J21" s="61">
        <f t="shared" si="10"/>
        <v>42.35</v>
      </c>
      <c r="K21" s="61">
        <f t="shared" si="10"/>
        <v>11</v>
      </c>
      <c r="L21" s="61">
        <f t="shared" si="10"/>
        <v>8.8</v>
      </c>
      <c r="M21" s="61">
        <f t="shared" si="10"/>
        <v>228.8</v>
      </c>
      <c r="N21" s="61">
        <v>0.38</v>
      </c>
      <c r="O21" s="61">
        <f>O11*11</f>
        <v>4.95</v>
      </c>
      <c r="P21" s="61">
        <f>P11*11</f>
        <v>55</v>
      </c>
      <c r="Q21" s="61">
        <f>Q11*11</f>
        <v>48.95</v>
      </c>
      <c r="R21" s="73">
        <v>802</v>
      </c>
    </row>
    <row r="22" spans="1:18" s="36" customFormat="1" ht="54" customHeight="1">
      <c r="A22" s="4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66"/>
    </row>
    <row r="23" spans="1:18" s="36" customFormat="1" ht="12.75">
      <c r="A23" s="45" t="s">
        <v>16</v>
      </c>
      <c r="B23" s="64">
        <f>SUM(D23:Q23)</f>
        <v>1872.73</v>
      </c>
      <c r="C23" s="65"/>
      <c r="D23" s="61">
        <v>1758</v>
      </c>
      <c r="E23" s="61">
        <f>E11</f>
        <v>12.2</v>
      </c>
      <c r="F23" s="61">
        <f>F11</f>
        <v>22.45</v>
      </c>
      <c r="G23" s="61">
        <f aca="true" t="shared" si="11" ref="G23:M23">G11</f>
        <v>6.1</v>
      </c>
      <c r="H23" s="61">
        <f t="shared" si="11"/>
        <v>8.65</v>
      </c>
      <c r="I23" s="61">
        <f t="shared" si="11"/>
        <v>28.85</v>
      </c>
      <c r="J23" s="61">
        <f t="shared" si="11"/>
        <v>3.85</v>
      </c>
      <c r="K23" s="61">
        <f t="shared" si="11"/>
        <v>1</v>
      </c>
      <c r="L23" s="61">
        <f t="shared" si="11"/>
        <v>0.8</v>
      </c>
      <c r="M23" s="61">
        <f t="shared" si="11"/>
        <v>20.8</v>
      </c>
      <c r="N23" s="61">
        <v>0.13</v>
      </c>
      <c r="O23" s="61">
        <f>O11</f>
        <v>0.45</v>
      </c>
      <c r="P23" s="61">
        <f>P11</f>
        <v>5</v>
      </c>
      <c r="Q23" s="61">
        <f>Q11</f>
        <v>4.45</v>
      </c>
      <c r="R23" s="76"/>
    </row>
    <row r="24" spans="1:18" s="36" customFormat="1" ht="12.75">
      <c r="A24" s="45" t="s">
        <v>17</v>
      </c>
      <c r="B24" s="64">
        <f>SUM(D24:Q24)</f>
        <v>1987.3300000000004</v>
      </c>
      <c r="C24" s="65"/>
      <c r="D24" s="61">
        <v>1758</v>
      </c>
      <c r="E24" s="61">
        <f aca="true" t="shared" si="12" ref="E24:M24">E23*2</f>
        <v>24.4</v>
      </c>
      <c r="F24" s="61">
        <f t="shared" si="12"/>
        <v>44.9</v>
      </c>
      <c r="G24" s="61">
        <f t="shared" si="12"/>
        <v>12.2</v>
      </c>
      <c r="H24" s="61">
        <f t="shared" si="12"/>
        <v>17.3</v>
      </c>
      <c r="I24" s="61">
        <f t="shared" si="12"/>
        <v>57.7</v>
      </c>
      <c r="J24" s="61">
        <f t="shared" si="12"/>
        <v>7.7</v>
      </c>
      <c r="K24" s="61">
        <f t="shared" si="12"/>
        <v>2</v>
      </c>
      <c r="L24" s="61">
        <f t="shared" si="12"/>
        <v>1.6</v>
      </c>
      <c r="M24" s="61">
        <f t="shared" si="12"/>
        <v>41.6</v>
      </c>
      <c r="N24" s="61">
        <v>0.13</v>
      </c>
      <c r="O24" s="61">
        <f>O23*2</f>
        <v>0.9</v>
      </c>
      <c r="P24" s="61">
        <f>P23*2</f>
        <v>10</v>
      </c>
      <c r="Q24" s="61">
        <f>Q23*2</f>
        <v>8.9</v>
      </c>
      <c r="R24" s="76"/>
    </row>
    <row r="25" spans="1:18" s="36" customFormat="1" ht="12.75">
      <c r="A25" s="45" t="s">
        <v>18</v>
      </c>
      <c r="B25" s="64">
        <f>SUM(D25:Q25)</f>
        <v>2101.93</v>
      </c>
      <c r="C25" s="65"/>
      <c r="D25" s="61">
        <v>1758</v>
      </c>
      <c r="E25" s="61">
        <f aca="true" t="shared" si="13" ref="E25:M25">E23*3</f>
        <v>36.599999999999994</v>
      </c>
      <c r="F25" s="61">
        <f t="shared" si="13"/>
        <v>67.35</v>
      </c>
      <c r="G25" s="61">
        <f t="shared" si="13"/>
        <v>18.299999999999997</v>
      </c>
      <c r="H25" s="61">
        <f t="shared" si="13"/>
        <v>25.950000000000003</v>
      </c>
      <c r="I25" s="61">
        <f t="shared" si="13"/>
        <v>86.55000000000001</v>
      </c>
      <c r="J25" s="61">
        <f t="shared" si="13"/>
        <v>11.55</v>
      </c>
      <c r="K25" s="61">
        <f t="shared" si="13"/>
        <v>3</v>
      </c>
      <c r="L25" s="61">
        <f t="shared" si="13"/>
        <v>2.4000000000000004</v>
      </c>
      <c r="M25" s="61">
        <f t="shared" si="13"/>
        <v>62.400000000000006</v>
      </c>
      <c r="N25" s="61">
        <v>0.13</v>
      </c>
      <c r="O25" s="61">
        <f>O23*3</f>
        <v>1.35</v>
      </c>
      <c r="P25" s="61">
        <f>P23*3</f>
        <v>15</v>
      </c>
      <c r="Q25" s="61">
        <f>Q23*3</f>
        <v>13.350000000000001</v>
      </c>
      <c r="R25" s="76"/>
    </row>
    <row r="26" spans="1:18" s="36" customFormat="1" ht="12.75">
      <c r="A26" s="45" t="s">
        <v>19</v>
      </c>
      <c r="B26" s="64">
        <f>SUM(D26:Q26)</f>
        <v>2216.53</v>
      </c>
      <c r="C26" s="65"/>
      <c r="D26" s="61">
        <v>1758</v>
      </c>
      <c r="E26" s="61">
        <f aca="true" t="shared" si="14" ref="E26:M26">E23*4</f>
        <v>48.8</v>
      </c>
      <c r="F26" s="61">
        <f t="shared" si="14"/>
        <v>89.8</v>
      </c>
      <c r="G26" s="61">
        <f t="shared" si="14"/>
        <v>24.4</v>
      </c>
      <c r="H26" s="61">
        <f t="shared" si="14"/>
        <v>34.6</v>
      </c>
      <c r="I26" s="61">
        <f t="shared" si="14"/>
        <v>115.4</v>
      </c>
      <c r="J26" s="61">
        <f t="shared" si="14"/>
        <v>15.4</v>
      </c>
      <c r="K26" s="61">
        <f t="shared" si="14"/>
        <v>4</v>
      </c>
      <c r="L26" s="61">
        <f t="shared" si="14"/>
        <v>3.2</v>
      </c>
      <c r="M26" s="61">
        <f t="shared" si="14"/>
        <v>83.2</v>
      </c>
      <c r="N26" s="61">
        <v>0.13</v>
      </c>
      <c r="O26" s="61">
        <f>O23*4</f>
        <v>1.8</v>
      </c>
      <c r="P26" s="61">
        <f>P23*4</f>
        <v>20</v>
      </c>
      <c r="Q26" s="61">
        <f>Q23*4</f>
        <v>17.8</v>
      </c>
      <c r="R26" s="76"/>
    </row>
    <row r="27" spans="1:18" s="36" customFormat="1" ht="12.75">
      <c r="A27" s="45" t="s">
        <v>20</v>
      </c>
      <c r="B27" s="64">
        <f>SUM(D27:Q27)</f>
        <v>2331.13</v>
      </c>
      <c r="C27" s="65"/>
      <c r="D27" s="61">
        <v>1758</v>
      </c>
      <c r="E27" s="61">
        <f aca="true" t="shared" si="15" ref="E27:M27">E23*5</f>
        <v>61</v>
      </c>
      <c r="F27" s="61">
        <f t="shared" si="15"/>
        <v>112.25</v>
      </c>
      <c r="G27" s="61">
        <f t="shared" si="15"/>
        <v>30.5</v>
      </c>
      <c r="H27" s="61">
        <f t="shared" si="15"/>
        <v>43.25</v>
      </c>
      <c r="I27" s="61">
        <f t="shared" si="15"/>
        <v>144.25</v>
      </c>
      <c r="J27" s="61">
        <f t="shared" si="15"/>
        <v>19.25</v>
      </c>
      <c r="K27" s="61">
        <f t="shared" si="15"/>
        <v>5</v>
      </c>
      <c r="L27" s="61">
        <f t="shared" si="15"/>
        <v>4</v>
      </c>
      <c r="M27" s="61">
        <f t="shared" si="15"/>
        <v>104</v>
      </c>
      <c r="N27" s="61">
        <v>0.13</v>
      </c>
      <c r="O27" s="61">
        <f>O23*5</f>
        <v>2.25</v>
      </c>
      <c r="P27" s="61">
        <f>P23*5</f>
        <v>25</v>
      </c>
      <c r="Q27" s="61">
        <f>Q23*5</f>
        <v>22.25</v>
      </c>
      <c r="R27" s="76"/>
    </row>
    <row r="28" spans="1:18" s="36" customFormat="1" ht="12.75">
      <c r="A28" s="45" t="s">
        <v>21</v>
      </c>
      <c r="B28" s="64">
        <f aca="true" t="shared" si="16" ref="B28:B33">SUM(D28:R28)</f>
        <v>5005.849999999999</v>
      </c>
      <c r="C28" s="65"/>
      <c r="D28" s="61">
        <v>3516</v>
      </c>
      <c r="E28" s="61">
        <f aca="true" t="shared" si="17" ref="E28:M28">E23*6</f>
        <v>73.19999999999999</v>
      </c>
      <c r="F28" s="61">
        <f t="shared" si="17"/>
        <v>134.7</v>
      </c>
      <c r="G28" s="61">
        <f t="shared" si="17"/>
        <v>36.599999999999994</v>
      </c>
      <c r="H28" s="61">
        <f t="shared" si="17"/>
        <v>51.900000000000006</v>
      </c>
      <c r="I28" s="61">
        <f t="shared" si="17"/>
        <v>173.10000000000002</v>
      </c>
      <c r="J28" s="61">
        <f t="shared" si="17"/>
        <v>23.1</v>
      </c>
      <c r="K28" s="61">
        <f t="shared" si="17"/>
        <v>6</v>
      </c>
      <c r="L28" s="61">
        <f t="shared" si="17"/>
        <v>4.800000000000001</v>
      </c>
      <c r="M28" s="61">
        <f t="shared" si="17"/>
        <v>124.80000000000001</v>
      </c>
      <c r="N28" s="61">
        <v>0.25</v>
      </c>
      <c r="O28" s="61">
        <f>O23*6</f>
        <v>2.7</v>
      </c>
      <c r="P28" s="61">
        <f>P23*6</f>
        <v>30</v>
      </c>
      <c r="Q28" s="61">
        <f>Q23*6</f>
        <v>26.700000000000003</v>
      </c>
      <c r="R28" s="73">
        <v>802</v>
      </c>
    </row>
    <row r="29" spans="1:18" s="36" customFormat="1" ht="12.75">
      <c r="A29" s="45" t="s">
        <v>22</v>
      </c>
      <c r="B29" s="64">
        <f t="shared" si="16"/>
        <v>5120.45</v>
      </c>
      <c r="C29" s="65"/>
      <c r="D29" s="61">
        <v>3516</v>
      </c>
      <c r="E29" s="61">
        <f aca="true" t="shared" si="18" ref="E29:M29">E23*7</f>
        <v>85.39999999999999</v>
      </c>
      <c r="F29" s="61">
        <f t="shared" si="18"/>
        <v>157.15</v>
      </c>
      <c r="G29" s="61">
        <f t="shared" si="18"/>
        <v>42.699999999999996</v>
      </c>
      <c r="H29" s="61">
        <f t="shared" si="18"/>
        <v>60.550000000000004</v>
      </c>
      <c r="I29" s="61">
        <f t="shared" si="18"/>
        <v>201.95000000000002</v>
      </c>
      <c r="J29" s="61">
        <f t="shared" si="18"/>
        <v>26.95</v>
      </c>
      <c r="K29" s="61">
        <f t="shared" si="18"/>
        <v>7</v>
      </c>
      <c r="L29" s="61">
        <f t="shared" si="18"/>
        <v>5.6000000000000005</v>
      </c>
      <c r="M29" s="61">
        <f t="shared" si="18"/>
        <v>145.6</v>
      </c>
      <c r="N29" s="61">
        <v>0.25</v>
      </c>
      <c r="O29" s="61">
        <f>O23*7</f>
        <v>3.15</v>
      </c>
      <c r="P29" s="61">
        <f>P23*7</f>
        <v>35</v>
      </c>
      <c r="Q29" s="61">
        <f>Q23*7</f>
        <v>31.150000000000002</v>
      </c>
      <c r="R29" s="73">
        <v>802</v>
      </c>
    </row>
    <row r="30" spans="1:18" s="36" customFormat="1" ht="12.75">
      <c r="A30" s="45" t="s">
        <v>23</v>
      </c>
      <c r="B30" s="64">
        <f t="shared" si="16"/>
        <v>5235.05</v>
      </c>
      <c r="C30" s="65"/>
      <c r="D30" s="61">
        <v>3516</v>
      </c>
      <c r="E30" s="61">
        <f aca="true" t="shared" si="19" ref="E30:M30">E23*8</f>
        <v>97.6</v>
      </c>
      <c r="F30" s="61">
        <f t="shared" si="19"/>
        <v>179.6</v>
      </c>
      <c r="G30" s="61">
        <f t="shared" si="19"/>
        <v>48.8</v>
      </c>
      <c r="H30" s="61">
        <f t="shared" si="19"/>
        <v>69.2</v>
      </c>
      <c r="I30" s="61">
        <f t="shared" si="19"/>
        <v>230.8</v>
      </c>
      <c r="J30" s="61">
        <f t="shared" si="19"/>
        <v>30.8</v>
      </c>
      <c r="K30" s="61">
        <f t="shared" si="19"/>
        <v>8</v>
      </c>
      <c r="L30" s="61">
        <f t="shared" si="19"/>
        <v>6.4</v>
      </c>
      <c r="M30" s="61">
        <f t="shared" si="19"/>
        <v>166.4</v>
      </c>
      <c r="N30" s="61">
        <v>0.25</v>
      </c>
      <c r="O30" s="61">
        <f>O23*8</f>
        <v>3.6</v>
      </c>
      <c r="P30" s="61">
        <f>P23*8</f>
        <v>40</v>
      </c>
      <c r="Q30" s="61">
        <f>Q23*8</f>
        <v>35.6</v>
      </c>
      <c r="R30" s="73">
        <v>802</v>
      </c>
    </row>
    <row r="31" spans="1:18" s="36" customFormat="1" ht="12.75">
      <c r="A31" s="45" t="s">
        <v>24</v>
      </c>
      <c r="B31" s="64">
        <f t="shared" si="16"/>
        <v>7107.78</v>
      </c>
      <c r="C31" s="65"/>
      <c r="D31" s="61">
        <v>5274</v>
      </c>
      <c r="E31" s="61">
        <f aca="true" t="shared" si="20" ref="E31:M31">E23*9</f>
        <v>109.8</v>
      </c>
      <c r="F31" s="61">
        <f t="shared" si="20"/>
        <v>202.04999999999998</v>
      </c>
      <c r="G31" s="61">
        <f t="shared" si="20"/>
        <v>54.9</v>
      </c>
      <c r="H31" s="61">
        <f t="shared" si="20"/>
        <v>77.85000000000001</v>
      </c>
      <c r="I31" s="61">
        <f t="shared" si="20"/>
        <v>259.65000000000003</v>
      </c>
      <c r="J31" s="61">
        <f t="shared" si="20"/>
        <v>34.65</v>
      </c>
      <c r="K31" s="61">
        <f t="shared" si="20"/>
        <v>9</v>
      </c>
      <c r="L31" s="61">
        <f t="shared" si="20"/>
        <v>7.2</v>
      </c>
      <c r="M31" s="61">
        <f t="shared" si="20"/>
        <v>187.20000000000002</v>
      </c>
      <c r="N31" s="61">
        <v>0.38</v>
      </c>
      <c r="O31" s="61">
        <f>O23*9</f>
        <v>4.05</v>
      </c>
      <c r="P31" s="61">
        <f>P23*9</f>
        <v>45</v>
      </c>
      <c r="Q31" s="61">
        <f>Q23*9</f>
        <v>40.050000000000004</v>
      </c>
      <c r="R31" s="73">
        <v>802</v>
      </c>
    </row>
    <row r="32" spans="1:18" s="36" customFormat="1" ht="12.75">
      <c r="A32" s="45" t="s">
        <v>25</v>
      </c>
      <c r="B32" s="64">
        <f t="shared" si="16"/>
        <v>7222.38</v>
      </c>
      <c r="C32" s="65"/>
      <c r="D32" s="61">
        <v>5274</v>
      </c>
      <c r="E32" s="61">
        <f aca="true" t="shared" si="21" ref="E32:M32">E23*10</f>
        <v>122</v>
      </c>
      <c r="F32" s="61">
        <f t="shared" si="21"/>
        <v>224.5</v>
      </c>
      <c r="G32" s="61">
        <f t="shared" si="21"/>
        <v>61</v>
      </c>
      <c r="H32" s="61">
        <f t="shared" si="21"/>
        <v>86.5</v>
      </c>
      <c r="I32" s="61">
        <f t="shared" si="21"/>
        <v>288.5</v>
      </c>
      <c r="J32" s="61">
        <f t="shared" si="21"/>
        <v>38.5</v>
      </c>
      <c r="K32" s="61">
        <f t="shared" si="21"/>
        <v>10</v>
      </c>
      <c r="L32" s="61">
        <f t="shared" si="21"/>
        <v>8</v>
      </c>
      <c r="M32" s="61">
        <f t="shared" si="21"/>
        <v>208</v>
      </c>
      <c r="N32" s="61">
        <v>0.38</v>
      </c>
      <c r="O32" s="61">
        <f>O23*10</f>
        <v>4.5</v>
      </c>
      <c r="P32" s="61">
        <f>P23*10</f>
        <v>50</v>
      </c>
      <c r="Q32" s="61">
        <f>Q23*10</f>
        <v>44.5</v>
      </c>
      <c r="R32" s="73">
        <v>802</v>
      </c>
    </row>
    <row r="33" spans="1:18" s="36" customFormat="1" ht="13.5" thickBot="1">
      <c r="A33" s="47" t="s">
        <v>26</v>
      </c>
      <c r="B33" s="64">
        <f t="shared" si="16"/>
        <v>7336.9800000000005</v>
      </c>
      <c r="C33" s="65"/>
      <c r="D33" s="61">
        <v>5274</v>
      </c>
      <c r="E33" s="61">
        <f aca="true" t="shared" si="22" ref="E33:M33">E23*11</f>
        <v>134.2</v>
      </c>
      <c r="F33" s="61">
        <f t="shared" si="22"/>
        <v>246.95</v>
      </c>
      <c r="G33" s="61">
        <f t="shared" si="22"/>
        <v>67.1</v>
      </c>
      <c r="H33" s="61">
        <f t="shared" si="22"/>
        <v>95.15</v>
      </c>
      <c r="I33" s="61">
        <f t="shared" si="22"/>
        <v>317.35</v>
      </c>
      <c r="J33" s="61">
        <f t="shared" si="22"/>
        <v>42.35</v>
      </c>
      <c r="K33" s="61">
        <f t="shared" si="22"/>
        <v>11</v>
      </c>
      <c r="L33" s="61">
        <f t="shared" si="22"/>
        <v>8.8</v>
      </c>
      <c r="M33" s="61">
        <f t="shared" si="22"/>
        <v>228.8</v>
      </c>
      <c r="N33" s="61">
        <v>0.38</v>
      </c>
      <c r="O33" s="61">
        <f>O23*11</f>
        <v>4.95</v>
      </c>
      <c r="P33" s="61">
        <f>P23*11</f>
        <v>55</v>
      </c>
      <c r="Q33" s="61">
        <f>Q23*11</f>
        <v>48.95</v>
      </c>
      <c r="R33" s="73">
        <v>802</v>
      </c>
    </row>
    <row r="34" spans="1:18" s="6" customFormat="1" ht="12.75">
      <c r="A34" s="10"/>
      <c r="B34" s="13"/>
      <c r="C34" s="29"/>
      <c r="D34" s="17"/>
      <c r="E34" s="38"/>
      <c r="F34" s="21"/>
      <c r="G34" s="38"/>
      <c r="H34" s="21"/>
      <c r="I34" s="21"/>
      <c r="J34" s="38"/>
      <c r="K34" s="38"/>
      <c r="L34" s="21"/>
      <c r="M34" s="38"/>
      <c r="N34" s="21"/>
      <c r="O34" s="21"/>
      <c r="P34" s="38"/>
      <c r="Q34" s="7"/>
      <c r="R34" s="77"/>
    </row>
    <row r="35" spans="1:18" s="7" customFormat="1" ht="14.25" customHeight="1">
      <c r="A35" s="8" t="s">
        <v>57</v>
      </c>
      <c r="B35" s="13"/>
      <c r="C35" s="29"/>
      <c r="D35" s="17"/>
      <c r="E35" s="38"/>
      <c r="F35" s="21"/>
      <c r="G35" s="38"/>
      <c r="H35" s="21"/>
      <c r="I35" s="21"/>
      <c r="J35" s="38"/>
      <c r="K35" s="38"/>
      <c r="L35" s="21"/>
      <c r="M35" s="38"/>
      <c r="N35" s="21"/>
      <c r="O35" s="21"/>
      <c r="P35" s="38"/>
      <c r="R35" s="77"/>
    </row>
    <row r="36" spans="1:18" s="7" customFormat="1" ht="13.5" thickBot="1">
      <c r="A36" s="8"/>
      <c r="B36" s="8"/>
      <c r="C36" s="8"/>
      <c r="D36" s="8"/>
      <c r="E36" s="39"/>
      <c r="F36" s="28"/>
      <c r="G36" s="39"/>
      <c r="H36" s="28"/>
      <c r="I36" s="28"/>
      <c r="J36" s="39"/>
      <c r="K36" s="39"/>
      <c r="L36" s="28"/>
      <c r="M36" s="39"/>
      <c r="N36" s="28"/>
      <c r="O36" s="28"/>
      <c r="P36" s="39"/>
      <c r="R36" s="78"/>
    </row>
    <row r="37" spans="1:38" s="9" customFormat="1" ht="36.75" customHeight="1" thickBot="1">
      <c r="A37" s="1" t="s">
        <v>2</v>
      </c>
      <c r="B37" s="48" t="s">
        <v>3</v>
      </c>
      <c r="C37" s="67" t="s">
        <v>4</v>
      </c>
      <c r="D37" s="51" t="s">
        <v>5</v>
      </c>
      <c r="E37" s="51" t="s">
        <v>44</v>
      </c>
      <c r="F37" s="50" t="s">
        <v>38</v>
      </c>
      <c r="G37" s="51" t="s">
        <v>42</v>
      </c>
      <c r="H37" s="50" t="s">
        <v>6</v>
      </c>
      <c r="I37" s="52" t="s">
        <v>7</v>
      </c>
      <c r="J37" s="51" t="s">
        <v>8</v>
      </c>
      <c r="K37" s="51" t="s">
        <v>43</v>
      </c>
      <c r="L37" s="68" t="s">
        <v>47</v>
      </c>
      <c r="M37" s="51" t="s">
        <v>39</v>
      </c>
      <c r="N37" s="53" t="s">
        <v>35</v>
      </c>
      <c r="O37" s="53" t="str">
        <f>O4</f>
        <v>Sustainabilty Fee</v>
      </c>
      <c r="P37" s="55" t="s">
        <v>41</v>
      </c>
      <c r="Q37" s="54" t="s">
        <v>45</v>
      </c>
      <c r="R37" s="33" t="s">
        <v>40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18" ht="36" customHeight="1">
      <c r="A38" s="44" t="s">
        <v>28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40"/>
      <c r="R38" s="40"/>
    </row>
    <row r="39" spans="1:18" s="36" customFormat="1" ht="12.75">
      <c r="A39" s="45" t="s">
        <v>16</v>
      </c>
      <c r="B39" s="64">
        <f>SUM(C39:Q39)</f>
        <v>606.6800000000001</v>
      </c>
      <c r="C39" s="61">
        <v>513</v>
      </c>
      <c r="D39" s="63"/>
      <c r="E39" s="61">
        <v>6.05</v>
      </c>
      <c r="F39" s="61">
        <v>16.2</v>
      </c>
      <c r="G39" s="61">
        <f>G11</f>
        <v>6.1</v>
      </c>
      <c r="H39" s="63"/>
      <c r="I39" s="61">
        <v>28.85</v>
      </c>
      <c r="J39" s="61">
        <f>J11</f>
        <v>3.85</v>
      </c>
      <c r="K39" s="61">
        <f>K11</f>
        <v>1</v>
      </c>
      <c r="L39" s="61">
        <v>0.8</v>
      </c>
      <c r="M39" s="61">
        <f>M11</f>
        <v>20.8</v>
      </c>
      <c r="N39" s="61">
        <v>0.13</v>
      </c>
      <c r="O39" s="61">
        <f>O11</f>
        <v>0.45</v>
      </c>
      <c r="P39" s="61">
        <f>P11</f>
        <v>5</v>
      </c>
      <c r="Q39" s="61">
        <v>4.45</v>
      </c>
      <c r="R39" s="76"/>
    </row>
    <row r="40" spans="1:18" s="36" customFormat="1" ht="12.75">
      <c r="A40" s="45" t="s">
        <v>17</v>
      </c>
      <c r="B40" s="64">
        <f>SUM(C40:Q40)</f>
        <v>700.2300000000001</v>
      </c>
      <c r="C40" s="61">
        <v>513</v>
      </c>
      <c r="D40" s="63"/>
      <c r="E40" s="61">
        <f>E39*2</f>
        <v>12.1</v>
      </c>
      <c r="F40" s="61">
        <f>F39*2</f>
        <v>32.4</v>
      </c>
      <c r="G40" s="61">
        <f>G39*2</f>
        <v>12.2</v>
      </c>
      <c r="H40" s="63"/>
      <c r="I40" s="61">
        <f>I39*2</f>
        <v>57.7</v>
      </c>
      <c r="J40" s="61">
        <f>J39*2</f>
        <v>7.7</v>
      </c>
      <c r="K40" s="61">
        <f>K39*2</f>
        <v>2</v>
      </c>
      <c r="L40" s="61">
        <f>L39*2</f>
        <v>1.6</v>
      </c>
      <c r="M40" s="61">
        <f>M39*2</f>
        <v>41.6</v>
      </c>
      <c r="N40" s="61">
        <v>0.13</v>
      </c>
      <c r="O40" s="61">
        <f>O39*2</f>
        <v>0.9</v>
      </c>
      <c r="P40" s="61">
        <f>P39*2</f>
        <v>10</v>
      </c>
      <c r="Q40" s="61">
        <f>Q39*2</f>
        <v>8.9</v>
      </c>
      <c r="R40" s="76"/>
    </row>
    <row r="41" spans="1:18" s="36" customFormat="1" ht="12.75">
      <c r="A41" s="45" t="s">
        <v>18</v>
      </c>
      <c r="B41" s="64">
        <f>SUM(C41:Q41)</f>
        <v>1305.8999999999999</v>
      </c>
      <c r="C41" s="61">
        <v>1025</v>
      </c>
      <c r="D41" s="63"/>
      <c r="E41" s="61">
        <f>E39*3</f>
        <v>18.15</v>
      </c>
      <c r="F41" s="61">
        <f>F39*3</f>
        <v>48.599999999999994</v>
      </c>
      <c r="G41" s="61">
        <f>G39*3</f>
        <v>18.299999999999997</v>
      </c>
      <c r="H41" s="63"/>
      <c r="I41" s="61">
        <f>I39*3</f>
        <v>86.55000000000001</v>
      </c>
      <c r="J41" s="61">
        <f>J39*3</f>
        <v>11.55</v>
      </c>
      <c r="K41" s="61">
        <f>K39*3</f>
        <v>3</v>
      </c>
      <c r="L41" s="61">
        <f>L39*3</f>
        <v>2.4000000000000004</v>
      </c>
      <c r="M41" s="61">
        <f>M39*3</f>
        <v>62.400000000000006</v>
      </c>
      <c r="N41" s="61">
        <v>0.25</v>
      </c>
      <c r="O41" s="61">
        <f>O39*3</f>
        <v>1.35</v>
      </c>
      <c r="P41" s="61">
        <f>P39*3</f>
        <v>15</v>
      </c>
      <c r="Q41" s="61">
        <f>Q39*3</f>
        <v>13.350000000000001</v>
      </c>
      <c r="R41" s="76"/>
    </row>
    <row r="42" spans="1:18" s="36" customFormat="1" ht="12.75">
      <c r="A42" s="45" t="s">
        <v>19</v>
      </c>
      <c r="B42" s="64">
        <f>SUM(C42:Q42)</f>
        <v>1399.4500000000003</v>
      </c>
      <c r="C42" s="61">
        <v>1025</v>
      </c>
      <c r="D42" s="63"/>
      <c r="E42" s="61">
        <f>E39*4</f>
        <v>24.2</v>
      </c>
      <c r="F42" s="61">
        <f>F39*4</f>
        <v>64.8</v>
      </c>
      <c r="G42" s="61">
        <f>G39*4</f>
        <v>24.4</v>
      </c>
      <c r="H42" s="63"/>
      <c r="I42" s="61">
        <f>I39*4</f>
        <v>115.4</v>
      </c>
      <c r="J42" s="61">
        <f>J39*4</f>
        <v>15.4</v>
      </c>
      <c r="K42" s="61">
        <f>K39*4</f>
        <v>4</v>
      </c>
      <c r="L42" s="61">
        <f>L39*4</f>
        <v>3.2</v>
      </c>
      <c r="M42" s="61">
        <f>M39*4</f>
        <v>83.2</v>
      </c>
      <c r="N42" s="61">
        <v>0.25</v>
      </c>
      <c r="O42" s="61">
        <f>O39*4</f>
        <v>1.8</v>
      </c>
      <c r="P42" s="61">
        <f>P39*4</f>
        <v>20</v>
      </c>
      <c r="Q42" s="61">
        <f>Q39*4</f>
        <v>17.8</v>
      </c>
      <c r="R42" s="76"/>
    </row>
    <row r="43" spans="1:18" s="36" customFormat="1" ht="12.75">
      <c r="A43" s="45" t="s">
        <v>20</v>
      </c>
      <c r="B43" s="64">
        <f>SUM(C43:Q43)</f>
        <v>1493</v>
      </c>
      <c r="C43" s="61">
        <v>1025</v>
      </c>
      <c r="D43" s="63"/>
      <c r="E43" s="61">
        <f>E39*5</f>
        <v>30.25</v>
      </c>
      <c r="F43" s="61">
        <f>F39*5</f>
        <v>81</v>
      </c>
      <c r="G43" s="61">
        <f>G39*5</f>
        <v>30.5</v>
      </c>
      <c r="H43" s="63"/>
      <c r="I43" s="61">
        <f>I39*5</f>
        <v>144.25</v>
      </c>
      <c r="J43" s="61">
        <f>J39*5</f>
        <v>19.25</v>
      </c>
      <c r="K43" s="61">
        <f>K39*5</f>
        <v>5</v>
      </c>
      <c r="L43" s="61">
        <f>L39*5</f>
        <v>4</v>
      </c>
      <c r="M43" s="61">
        <f>M39*5</f>
        <v>104</v>
      </c>
      <c r="N43" s="61">
        <v>0.25</v>
      </c>
      <c r="O43" s="61">
        <f>O39*5</f>
        <v>2.25</v>
      </c>
      <c r="P43" s="61">
        <f>P39*5</f>
        <v>25</v>
      </c>
      <c r="Q43" s="61">
        <f>Q39*5</f>
        <v>22.25</v>
      </c>
      <c r="R43" s="76"/>
    </row>
    <row r="44" spans="1:18" s="36" customFormat="1" ht="12.75">
      <c r="A44" s="45" t="s">
        <v>21</v>
      </c>
      <c r="B44" s="64">
        <f>SUM(C44:R44)</f>
        <v>2900.6799999999994</v>
      </c>
      <c r="C44" s="61">
        <v>1537</v>
      </c>
      <c r="D44" s="63"/>
      <c r="E44" s="61">
        <f>E39*6</f>
        <v>36.3</v>
      </c>
      <c r="F44" s="61">
        <f>F39*6</f>
        <v>97.19999999999999</v>
      </c>
      <c r="G44" s="61">
        <f>G39*6</f>
        <v>36.599999999999994</v>
      </c>
      <c r="H44" s="63"/>
      <c r="I44" s="61">
        <f>I39*6</f>
        <v>173.10000000000002</v>
      </c>
      <c r="J44" s="61">
        <f>J39*6</f>
        <v>23.1</v>
      </c>
      <c r="K44" s="61">
        <f>K39*6</f>
        <v>6</v>
      </c>
      <c r="L44" s="61">
        <f>L39*6</f>
        <v>4.800000000000001</v>
      </c>
      <c r="M44" s="61">
        <f>M39*6</f>
        <v>124.80000000000001</v>
      </c>
      <c r="N44" s="61">
        <v>0.38</v>
      </c>
      <c r="O44" s="61">
        <f>O39*6</f>
        <v>2.7</v>
      </c>
      <c r="P44" s="61">
        <f>P39*6</f>
        <v>30</v>
      </c>
      <c r="Q44" s="61">
        <f>Q39*6</f>
        <v>26.700000000000003</v>
      </c>
      <c r="R44" s="73">
        <v>802</v>
      </c>
    </row>
    <row r="45" spans="1:18" s="36" customFormat="1" ht="12.75">
      <c r="A45" s="45" t="s">
        <v>22</v>
      </c>
      <c r="B45" s="64">
        <f>SUM(C45:R45)</f>
        <v>2994.2300000000005</v>
      </c>
      <c r="C45" s="61">
        <v>1537</v>
      </c>
      <c r="D45" s="63"/>
      <c r="E45" s="61">
        <f>E39*7</f>
        <v>42.35</v>
      </c>
      <c r="F45" s="61">
        <f>F39*7</f>
        <v>113.39999999999999</v>
      </c>
      <c r="G45" s="61">
        <f>G39*7</f>
        <v>42.699999999999996</v>
      </c>
      <c r="H45" s="63"/>
      <c r="I45" s="61">
        <f>I39*7</f>
        <v>201.95000000000002</v>
      </c>
      <c r="J45" s="61">
        <f>J39*7</f>
        <v>26.95</v>
      </c>
      <c r="K45" s="61">
        <f>K39*7</f>
        <v>7</v>
      </c>
      <c r="L45" s="61">
        <f>L39*7</f>
        <v>5.6000000000000005</v>
      </c>
      <c r="M45" s="61">
        <f>M39*7</f>
        <v>145.6</v>
      </c>
      <c r="N45" s="61">
        <v>0.38</v>
      </c>
      <c r="O45" s="61">
        <f>O39*7</f>
        <v>3.15</v>
      </c>
      <c r="P45" s="61">
        <f>P39*7</f>
        <v>35</v>
      </c>
      <c r="Q45" s="61">
        <f>Q39*7</f>
        <v>31.150000000000002</v>
      </c>
      <c r="R45" s="73">
        <v>802</v>
      </c>
    </row>
    <row r="46" spans="1:18" s="36" customFormat="1" ht="12.75">
      <c r="A46" s="45" t="s">
        <v>23</v>
      </c>
      <c r="B46" s="64">
        <f>SUM(C46:R46)</f>
        <v>3087.7799999999997</v>
      </c>
      <c r="C46" s="61">
        <v>1537</v>
      </c>
      <c r="D46" s="63"/>
      <c r="E46" s="61">
        <f>E39*8</f>
        <v>48.4</v>
      </c>
      <c r="F46" s="61">
        <f>F39*8</f>
        <v>129.6</v>
      </c>
      <c r="G46" s="61">
        <f>G39*8</f>
        <v>48.8</v>
      </c>
      <c r="H46" s="63"/>
      <c r="I46" s="61">
        <f>I39*8</f>
        <v>230.8</v>
      </c>
      <c r="J46" s="61">
        <f>J39*8</f>
        <v>30.8</v>
      </c>
      <c r="K46" s="61">
        <f>K39*8</f>
        <v>8</v>
      </c>
      <c r="L46" s="61">
        <f>L39*8</f>
        <v>6.4</v>
      </c>
      <c r="M46" s="61">
        <f>M39*8</f>
        <v>166.4</v>
      </c>
      <c r="N46" s="61">
        <v>0.38</v>
      </c>
      <c r="O46" s="61">
        <f>O39*8</f>
        <v>3.6</v>
      </c>
      <c r="P46" s="61">
        <f>P39*8</f>
        <v>40</v>
      </c>
      <c r="Q46" s="61">
        <f>Q39*8</f>
        <v>35.6</v>
      </c>
      <c r="R46" s="73">
        <v>802</v>
      </c>
    </row>
    <row r="47" spans="1:18" s="36" customFormat="1" ht="33" customHeight="1">
      <c r="A47" s="46" t="s">
        <v>29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s="36" customFormat="1" ht="12.75">
      <c r="A48" s="45" t="s">
        <v>16</v>
      </c>
      <c r="B48" s="64">
        <f>SUM(D48:Q48)</f>
        <v>1907.6799999999998</v>
      </c>
      <c r="C48" s="63" t="s">
        <v>32</v>
      </c>
      <c r="D48" s="61">
        <v>1814</v>
      </c>
      <c r="E48" s="61">
        <f>E39</f>
        <v>6.05</v>
      </c>
      <c r="F48" s="61">
        <f>F39</f>
        <v>16.2</v>
      </c>
      <c r="G48" s="61">
        <f>G39</f>
        <v>6.1</v>
      </c>
      <c r="H48" s="63"/>
      <c r="I48" s="61">
        <f aca="true" t="shared" si="23" ref="I48:Q48">I39</f>
        <v>28.85</v>
      </c>
      <c r="J48" s="61">
        <f t="shared" si="23"/>
        <v>3.85</v>
      </c>
      <c r="K48" s="61">
        <f t="shared" si="23"/>
        <v>1</v>
      </c>
      <c r="L48" s="61">
        <f t="shared" si="23"/>
        <v>0.8</v>
      </c>
      <c r="M48" s="61">
        <f t="shared" si="23"/>
        <v>20.8</v>
      </c>
      <c r="N48" s="61">
        <f t="shared" si="23"/>
        <v>0.13</v>
      </c>
      <c r="O48" s="61">
        <f t="shared" si="23"/>
        <v>0.45</v>
      </c>
      <c r="P48" s="61">
        <f t="shared" si="23"/>
        <v>5</v>
      </c>
      <c r="Q48" s="61">
        <f t="shared" si="23"/>
        <v>4.45</v>
      </c>
      <c r="R48" s="79"/>
    </row>
    <row r="49" spans="1:18" s="36" customFormat="1" ht="12.75">
      <c r="A49" s="45" t="s">
        <v>17</v>
      </c>
      <c r="B49" s="64">
        <f>SUM(D49:Q49)</f>
        <v>2001.2300000000002</v>
      </c>
      <c r="C49" s="63"/>
      <c r="D49" s="61">
        <v>1814</v>
      </c>
      <c r="E49" s="61">
        <f>E48*2</f>
        <v>12.1</v>
      </c>
      <c r="F49" s="61">
        <f>F48*2</f>
        <v>32.4</v>
      </c>
      <c r="G49" s="61">
        <f>G48*2</f>
        <v>12.2</v>
      </c>
      <c r="H49" s="63"/>
      <c r="I49" s="61">
        <f>I48*2</f>
        <v>57.7</v>
      </c>
      <c r="J49" s="61">
        <f>J48*2</f>
        <v>7.7</v>
      </c>
      <c r="K49" s="61">
        <f>K48*2</f>
        <v>2</v>
      </c>
      <c r="L49" s="61">
        <f>L48*2</f>
        <v>1.6</v>
      </c>
      <c r="M49" s="61">
        <f>M48*2</f>
        <v>41.6</v>
      </c>
      <c r="N49" s="61">
        <v>0.13</v>
      </c>
      <c r="O49" s="61">
        <f>O48*2</f>
        <v>0.9</v>
      </c>
      <c r="P49" s="61">
        <f>P48*2</f>
        <v>10</v>
      </c>
      <c r="Q49" s="61">
        <f>Q48*2</f>
        <v>8.9</v>
      </c>
      <c r="R49" s="79"/>
    </row>
    <row r="50" spans="1:18" s="36" customFormat="1" ht="12.75">
      <c r="A50" s="45" t="s">
        <v>18</v>
      </c>
      <c r="B50" s="64">
        <f>SUM(D50:Q50)</f>
        <v>3907.9000000000005</v>
      </c>
      <c r="C50" s="63"/>
      <c r="D50" s="61">
        <v>3627</v>
      </c>
      <c r="E50" s="61">
        <f>E48*3</f>
        <v>18.15</v>
      </c>
      <c r="F50" s="61">
        <f>F48*3</f>
        <v>48.599999999999994</v>
      </c>
      <c r="G50" s="61">
        <f>G48*3</f>
        <v>18.299999999999997</v>
      </c>
      <c r="H50" s="63"/>
      <c r="I50" s="61">
        <f>I48*3</f>
        <v>86.55000000000001</v>
      </c>
      <c r="J50" s="61">
        <f>J48*3</f>
        <v>11.55</v>
      </c>
      <c r="K50" s="61">
        <f>K48*3</f>
        <v>3</v>
      </c>
      <c r="L50" s="61">
        <f>L48*3</f>
        <v>2.4000000000000004</v>
      </c>
      <c r="M50" s="61">
        <f>M48*3</f>
        <v>62.400000000000006</v>
      </c>
      <c r="N50" s="61">
        <v>0.25</v>
      </c>
      <c r="O50" s="61">
        <f>O48*3</f>
        <v>1.35</v>
      </c>
      <c r="P50" s="61">
        <f>P48*3</f>
        <v>15</v>
      </c>
      <c r="Q50" s="61">
        <f>Q48*3</f>
        <v>13.350000000000001</v>
      </c>
      <c r="R50" s="79"/>
    </row>
    <row r="51" spans="1:18" s="36" customFormat="1" ht="12.75">
      <c r="A51" s="45" t="s">
        <v>19</v>
      </c>
      <c r="B51" s="64">
        <f>SUM(D51:Q51)</f>
        <v>4001.4500000000003</v>
      </c>
      <c r="C51" s="63"/>
      <c r="D51" s="61">
        <v>3627</v>
      </c>
      <c r="E51" s="61">
        <f>E48*4</f>
        <v>24.2</v>
      </c>
      <c r="F51" s="61">
        <f>F48*4</f>
        <v>64.8</v>
      </c>
      <c r="G51" s="61">
        <f>G48*4</f>
        <v>24.4</v>
      </c>
      <c r="H51" s="63"/>
      <c r="I51" s="61">
        <f>I48*4</f>
        <v>115.4</v>
      </c>
      <c r="J51" s="61">
        <f>J48*4</f>
        <v>15.4</v>
      </c>
      <c r="K51" s="61">
        <f>K48*4</f>
        <v>4</v>
      </c>
      <c r="L51" s="61">
        <f>L48*4</f>
        <v>3.2</v>
      </c>
      <c r="M51" s="61">
        <f>M48*4</f>
        <v>83.2</v>
      </c>
      <c r="N51" s="61">
        <v>0.25</v>
      </c>
      <c r="O51" s="61">
        <f>O48*4</f>
        <v>1.8</v>
      </c>
      <c r="P51" s="61">
        <f>P48*4</f>
        <v>20</v>
      </c>
      <c r="Q51" s="61">
        <f>Q48*4</f>
        <v>17.8</v>
      </c>
      <c r="R51" s="79"/>
    </row>
    <row r="52" spans="1:18" s="36" customFormat="1" ht="12.75">
      <c r="A52" s="45" t="s">
        <v>20</v>
      </c>
      <c r="B52" s="64">
        <f>SUM(D52:Q52)</f>
        <v>4095</v>
      </c>
      <c r="C52" s="63"/>
      <c r="D52" s="61">
        <v>3627</v>
      </c>
      <c r="E52" s="61">
        <f>E48*5</f>
        <v>30.25</v>
      </c>
      <c r="F52" s="61">
        <f>F48*5</f>
        <v>81</v>
      </c>
      <c r="G52" s="61">
        <f>G48*5</f>
        <v>30.5</v>
      </c>
      <c r="H52" s="63"/>
      <c r="I52" s="61">
        <f>I48*5</f>
        <v>144.25</v>
      </c>
      <c r="J52" s="61">
        <f>J48*5</f>
        <v>19.25</v>
      </c>
      <c r="K52" s="61">
        <f>K48*5</f>
        <v>5</v>
      </c>
      <c r="L52" s="61">
        <f>L48*5</f>
        <v>4</v>
      </c>
      <c r="M52" s="61">
        <f>M48*5</f>
        <v>104</v>
      </c>
      <c r="N52" s="61">
        <v>0.25</v>
      </c>
      <c r="O52" s="61">
        <f>O48*5</f>
        <v>2.25</v>
      </c>
      <c r="P52" s="61">
        <f>P48*5</f>
        <v>25</v>
      </c>
      <c r="Q52" s="61">
        <f>Q48*5</f>
        <v>22.25</v>
      </c>
      <c r="R52" s="79"/>
    </row>
    <row r="53" spans="1:18" s="36" customFormat="1" ht="12.75">
      <c r="A53" s="45" t="s">
        <v>21</v>
      </c>
      <c r="B53" s="64">
        <f>SUM(D53:R53)</f>
        <v>6803.680000000001</v>
      </c>
      <c r="C53" s="63"/>
      <c r="D53" s="61">
        <v>5440</v>
      </c>
      <c r="E53" s="61">
        <f>E48*6</f>
        <v>36.3</v>
      </c>
      <c r="F53" s="61">
        <f>F48*6</f>
        <v>97.19999999999999</v>
      </c>
      <c r="G53" s="61">
        <f>G48*6</f>
        <v>36.599999999999994</v>
      </c>
      <c r="H53" s="63"/>
      <c r="I53" s="61">
        <f>I48*6</f>
        <v>173.10000000000002</v>
      </c>
      <c r="J53" s="61">
        <f>J48*6</f>
        <v>23.1</v>
      </c>
      <c r="K53" s="61">
        <f>K48*6</f>
        <v>6</v>
      </c>
      <c r="L53" s="61">
        <f>L48*6</f>
        <v>4.800000000000001</v>
      </c>
      <c r="M53" s="61">
        <f>M48*6</f>
        <v>124.80000000000001</v>
      </c>
      <c r="N53" s="61">
        <v>0.38</v>
      </c>
      <c r="O53" s="61">
        <f>O48*6</f>
        <v>2.7</v>
      </c>
      <c r="P53" s="61">
        <f>P48*6</f>
        <v>30</v>
      </c>
      <c r="Q53" s="61">
        <f>Q48*6</f>
        <v>26.700000000000003</v>
      </c>
      <c r="R53" s="73">
        <v>802</v>
      </c>
    </row>
    <row r="54" spans="1:18" s="36" customFormat="1" ht="12.75">
      <c r="A54" s="45" t="s">
        <v>22</v>
      </c>
      <c r="B54" s="64">
        <f>SUM(D54:R54)</f>
        <v>6897.23</v>
      </c>
      <c r="C54" s="63"/>
      <c r="D54" s="61">
        <v>5440</v>
      </c>
      <c r="E54" s="61">
        <f>E48*7</f>
        <v>42.35</v>
      </c>
      <c r="F54" s="61">
        <f>F48*7</f>
        <v>113.39999999999999</v>
      </c>
      <c r="G54" s="61">
        <f>G48*7</f>
        <v>42.699999999999996</v>
      </c>
      <c r="H54" s="63"/>
      <c r="I54" s="61">
        <f>I48*7</f>
        <v>201.95000000000002</v>
      </c>
      <c r="J54" s="61">
        <f>J48*7</f>
        <v>26.95</v>
      </c>
      <c r="K54" s="61">
        <f>K48*7</f>
        <v>7</v>
      </c>
      <c r="L54" s="61">
        <f>L48*7</f>
        <v>5.6000000000000005</v>
      </c>
      <c r="M54" s="61">
        <f>M48*7</f>
        <v>145.6</v>
      </c>
      <c r="N54" s="61">
        <v>0.38</v>
      </c>
      <c r="O54" s="61">
        <f>O48*7</f>
        <v>3.15</v>
      </c>
      <c r="P54" s="61">
        <f>P48*7</f>
        <v>35</v>
      </c>
      <c r="Q54" s="61">
        <f>Q48*7</f>
        <v>31.150000000000002</v>
      </c>
      <c r="R54" s="73">
        <v>802</v>
      </c>
    </row>
    <row r="55" spans="1:18" s="36" customFormat="1" ht="13.5" thickBot="1">
      <c r="A55" s="47" t="s">
        <v>23</v>
      </c>
      <c r="B55" s="64">
        <f>SUM(D55:R55)</f>
        <v>6990.780000000001</v>
      </c>
      <c r="C55" s="63"/>
      <c r="D55" s="61">
        <v>5440</v>
      </c>
      <c r="E55" s="61">
        <f>E48*8</f>
        <v>48.4</v>
      </c>
      <c r="F55" s="61">
        <f>F48*8</f>
        <v>129.6</v>
      </c>
      <c r="G55" s="61">
        <f>G48*8</f>
        <v>48.8</v>
      </c>
      <c r="H55" s="63"/>
      <c r="I55" s="61">
        <f>I48*8</f>
        <v>230.8</v>
      </c>
      <c r="J55" s="61">
        <f>J48*8</f>
        <v>30.8</v>
      </c>
      <c r="K55" s="61">
        <f>K48*8</f>
        <v>8</v>
      </c>
      <c r="L55" s="61">
        <f>L48*8</f>
        <v>6.4</v>
      </c>
      <c r="M55" s="61">
        <f>M48*8</f>
        <v>166.4</v>
      </c>
      <c r="N55" s="61">
        <v>0.38</v>
      </c>
      <c r="O55" s="61">
        <f>O48*8</f>
        <v>3.6</v>
      </c>
      <c r="P55" s="61">
        <f>P48*8</f>
        <v>40</v>
      </c>
      <c r="Q55" s="61">
        <f>Q48*8</f>
        <v>35.6</v>
      </c>
      <c r="R55" s="73">
        <v>802</v>
      </c>
    </row>
    <row r="56" spans="1:17" ht="12.75">
      <c r="A56" s="10"/>
      <c r="B56" s="13"/>
      <c r="C56" s="20"/>
      <c r="D56" s="17"/>
      <c r="E56" s="38"/>
      <c r="F56" s="21"/>
      <c r="G56" s="38"/>
      <c r="H56" s="21"/>
      <c r="I56" s="21"/>
      <c r="J56" s="38"/>
      <c r="K56" s="38"/>
      <c r="L56" s="21"/>
      <c r="M56" s="38"/>
      <c r="N56" s="21"/>
      <c r="O56" s="21"/>
      <c r="P56" s="38"/>
      <c r="Q56" s="17"/>
    </row>
    <row r="57" spans="1:15" ht="18" customHeight="1" thickBot="1">
      <c r="A57" s="19" t="s">
        <v>65</v>
      </c>
      <c r="B57" s="19"/>
      <c r="C57" s="19"/>
      <c r="D57" s="19"/>
      <c r="E57" s="81"/>
      <c r="F57" s="20"/>
      <c r="G57" s="12"/>
      <c r="H57" s="20"/>
      <c r="I57" s="20"/>
      <c r="J57" s="12"/>
      <c r="K57" s="12"/>
      <c r="L57" s="20"/>
      <c r="M57" s="12"/>
      <c r="N57" s="25"/>
      <c r="O57" s="26"/>
    </row>
    <row r="58" spans="1:36" s="9" customFormat="1" ht="36" customHeight="1" thickBot="1">
      <c r="A58" s="1" t="s">
        <v>2</v>
      </c>
      <c r="B58" s="48" t="s">
        <v>3</v>
      </c>
      <c r="C58" s="48" t="s">
        <v>4</v>
      </c>
      <c r="D58" s="49" t="s">
        <v>5</v>
      </c>
      <c r="E58" s="51" t="s">
        <v>44</v>
      </c>
      <c r="F58" s="50" t="s">
        <v>38</v>
      </c>
      <c r="G58" s="51" t="s">
        <v>42</v>
      </c>
      <c r="H58" s="50" t="s">
        <v>6</v>
      </c>
      <c r="I58" s="52" t="s">
        <v>7</v>
      </c>
      <c r="J58" s="51" t="s">
        <v>8</v>
      </c>
      <c r="K58" s="51" t="s">
        <v>43</v>
      </c>
      <c r="L58" s="68" t="s">
        <v>47</v>
      </c>
      <c r="M58" s="51" t="s">
        <v>39</v>
      </c>
      <c r="N58" s="53" t="s">
        <v>35</v>
      </c>
      <c r="O58" s="53" t="str">
        <f>O37</f>
        <v>Sustainabilty Fee</v>
      </c>
      <c r="P58" s="55" t="s">
        <v>41</v>
      </c>
      <c r="Q58" s="54" t="s">
        <v>45</v>
      </c>
      <c r="R58" s="33" t="s">
        <v>40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18" ht="12.75">
      <c r="A59" s="42" t="s">
        <v>13</v>
      </c>
      <c r="B59" s="58">
        <f>SUM(C59:R59)</f>
        <v>6569</v>
      </c>
      <c r="C59" s="18">
        <v>4449</v>
      </c>
      <c r="D59" s="59"/>
      <c r="E59" s="61">
        <f>E6</f>
        <v>148</v>
      </c>
      <c r="F59" s="60">
        <f>F6</f>
        <v>286</v>
      </c>
      <c r="G59" s="61">
        <v>77</v>
      </c>
      <c r="H59" s="62"/>
      <c r="I59" s="60">
        <v>344</v>
      </c>
      <c r="J59" s="61">
        <v>48</v>
      </c>
      <c r="K59" s="61">
        <v>12</v>
      </c>
      <c r="L59" s="60">
        <v>10</v>
      </c>
      <c r="M59" s="61">
        <f>M9</f>
        <v>272</v>
      </c>
      <c r="N59" s="60">
        <v>0.5</v>
      </c>
      <c r="O59" s="60">
        <f>O6</f>
        <v>5</v>
      </c>
      <c r="P59" s="61">
        <f>P6</f>
        <v>59</v>
      </c>
      <c r="Q59" s="18">
        <v>56.5</v>
      </c>
      <c r="R59" s="73">
        <v>802</v>
      </c>
    </row>
    <row r="60" spans="1:18" ht="12.75">
      <c r="A60" s="43" t="s">
        <v>14</v>
      </c>
      <c r="B60" s="58">
        <f>SUM(C60:R60)</f>
        <v>11772.5</v>
      </c>
      <c r="C60" s="59"/>
      <c r="D60" s="18">
        <v>9652.5</v>
      </c>
      <c r="E60" s="61">
        <f>E59</f>
        <v>148</v>
      </c>
      <c r="F60" s="60">
        <f>F59</f>
        <v>286</v>
      </c>
      <c r="G60" s="61">
        <v>77</v>
      </c>
      <c r="H60" s="62"/>
      <c r="I60" s="60">
        <v>344</v>
      </c>
      <c r="J60" s="61">
        <v>48</v>
      </c>
      <c r="K60" s="61">
        <v>12</v>
      </c>
      <c r="L60" s="60">
        <v>10</v>
      </c>
      <c r="M60" s="61">
        <f>M59</f>
        <v>272</v>
      </c>
      <c r="N60" s="60">
        <v>0.5</v>
      </c>
      <c r="O60" s="60">
        <f>O59</f>
        <v>5</v>
      </c>
      <c r="P60" s="61">
        <f>P59</f>
        <v>59</v>
      </c>
      <c r="Q60" s="18">
        <v>56.5</v>
      </c>
      <c r="R60" s="73">
        <v>802</v>
      </c>
    </row>
    <row r="61" spans="1:18" ht="36" customHeight="1">
      <c r="A61" s="44" t="s">
        <v>28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  <c r="R61" s="66"/>
    </row>
    <row r="62" spans="1:18" s="36" customFormat="1" ht="12.75">
      <c r="A62" s="45" t="s">
        <v>16</v>
      </c>
      <c r="B62" s="64">
        <f>SUM(C62:Q62)</f>
        <v>1206.6799999999998</v>
      </c>
      <c r="C62" s="61">
        <v>1113</v>
      </c>
      <c r="D62" s="63"/>
      <c r="E62" s="61">
        <f>E39</f>
        <v>6.05</v>
      </c>
      <c r="F62" s="61">
        <f>F39</f>
        <v>16.2</v>
      </c>
      <c r="G62" s="61">
        <f>G39</f>
        <v>6.1</v>
      </c>
      <c r="H62" s="63"/>
      <c r="I62" s="61">
        <v>28.85</v>
      </c>
      <c r="J62" s="61">
        <f>J39</f>
        <v>3.85</v>
      </c>
      <c r="K62" s="61">
        <f>K39</f>
        <v>1</v>
      </c>
      <c r="L62" s="61">
        <f>L39</f>
        <v>0.8</v>
      </c>
      <c r="M62" s="61">
        <f>M39</f>
        <v>20.8</v>
      </c>
      <c r="N62" s="61">
        <v>0.13</v>
      </c>
      <c r="O62" s="61">
        <f>O39</f>
        <v>0.45</v>
      </c>
      <c r="P62" s="61">
        <f>P39</f>
        <v>5</v>
      </c>
      <c r="Q62" s="61">
        <f>Q39</f>
        <v>4.45</v>
      </c>
      <c r="R62" s="76"/>
    </row>
    <row r="63" spans="1:18" s="36" customFormat="1" ht="12.75">
      <c r="A63" s="45" t="s">
        <v>17</v>
      </c>
      <c r="B63" s="64">
        <f>SUM(C63:Q63)</f>
        <v>1300.2300000000002</v>
      </c>
      <c r="C63" s="61">
        <v>1113</v>
      </c>
      <c r="D63" s="63"/>
      <c r="E63" s="61">
        <f>E62*2</f>
        <v>12.1</v>
      </c>
      <c r="F63" s="61">
        <f>F62*2</f>
        <v>32.4</v>
      </c>
      <c r="G63" s="61">
        <f>G62*2</f>
        <v>12.2</v>
      </c>
      <c r="H63" s="63"/>
      <c r="I63" s="61">
        <f>I62*2</f>
        <v>57.7</v>
      </c>
      <c r="J63" s="61">
        <f>J62*2</f>
        <v>7.7</v>
      </c>
      <c r="K63" s="61">
        <f>K62*2</f>
        <v>2</v>
      </c>
      <c r="L63" s="61">
        <f>L62*2</f>
        <v>1.6</v>
      </c>
      <c r="M63" s="61">
        <f>M62*2</f>
        <v>41.6</v>
      </c>
      <c r="N63" s="61">
        <v>0.13</v>
      </c>
      <c r="O63" s="61">
        <f>O62*2</f>
        <v>0.9</v>
      </c>
      <c r="P63" s="61">
        <f>P62*2</f>
        <v>10</v>
      </c>
      <c r="Q63" s="61">
        <f>Q62*2</f>
        <v>8.9</v>
      </c>
      <c r="R63" s="76"/>
    </row>
    <row r="64" spans="1:18" s="36" customFormat="1" ht="12.75">
      <c r="A64" s="45" t="s">
        <v>18</v>
      </c>
      <c r="B64" s="64">
        <f>SUM(C64:Q64)</f>
        <v>2505.9000000000005</v>
      </c>
      <c r="C64" s="61">
        <v>2225</v>
      </c>
      <c r="D64" s="63"/>
      <c r="E64" s="61">
        <f>E62*3</f>
        <v>18.15</v>
      </c>
      <c r="F64" s="61">
        <f>F62*3</f>
        <v>48.599999999999994</v>
      </c>
      <c r="G64" s="61">
        <f>G62*3</f>
        <v>18.299999999999997</v>
      </c>
      <c r="H64" s="63"/>
      <c r="I64" s="61">
        <f>I62*3</f>
        <v>86.55000000000001</v>
      </c>
      <c r="J64" s="61">
        <f>J62*3</f>
        <v>11.55</v>
      </c>
      <c r="K64" s="61">
        <f>K62*3</f>
        <v>3</v>
      </c>
      <c r="L64" s="61">
        <f>L62*3</f>
        <v>2.4000000000000004</v>
      </c>
      <c r="M64" s="61">
        <f>M62*3</f>
        <v>62.400000000000006</v>
      </c>
      <c r="N64" s="61">
        <v>0.25</v>
      </c>
      <c r="O64" s="61">
        <f>O62*3</f>
        <v>1.35</v>
      </c>
      <c r="P64" s="61">
        <f>P62*3</f>
        <v>15</v>
      </c>
      <c r="Q64" s="61">
        <f>Q62*3</f>
        <v>13.350000000000001</v>
      </c>
      <c r="R64" s="76"/>
    </row>
    <row r="65" spans="1:18" s="36" customFormat="1" ht="12.75">
      <c r="A65" s="45" t="s">
        <v>19</v>
      </c>
      <c r="B65" s="64">
        <f>SUM(C65:Q65)</f>
        <v>2599.4500000000003</v>
      </c>
      <c r="C65" s="61">
        <v>2225</v>
      </c>
      <c r="D65" s="63"/>
      <c r="E65" s="61">
        <f>E62*4</f>
        <v>24.2</v>
      </c>
      <c r="F65" s="61">
        <f>F62*4</f>
        <v>64.8</v>
      </c>
      <c r="G65" s="61">
        <f>G62*4</f>
        <v>24.4</v>
      </c>
      <c r="H65" s="63"/>
      <c r="I65" s="61">
        <f>I62*4</f>
        <v>115.4</v>
      </c>
      <c r="J65" s="61">
        <f>J62*4</f>
        <v>15.4</v>
      </c>
      <c r="K65" s="61">
        <f>K62*4</f>
        <v>4</v>
      </c>
      <c r="L65" s="61">
        <f>L62*4</f>
        <v>3.2</v>
      </c>
      <c r="M65" s="61">
        <f>M62*4</f>
        <v>83.2</v>
      </c>
      <c r="N65" s="61">
        <v>0.25</v>
      </c>
      <c r="O65" s="61">
        <f>O62*4</f>
        <v>1.8</v>
      </c>
      <c r="P65" s="61">
        <f>P62*4</f>
        <v>20</v>
      </c>
      <c r="Q65" s="61">
        <f>Q62*4</f>
        <v>17.8</v>
      </c>
      <c r="R65" s="76"/>
    </row>
    <row r="66" spans="1:18" s="36" customFormat="1" ht="12.75">
      <c r="A66" s="45" t="s">
        <v>20</v>
      </c>
      <c r="B66" s="64">
        <f>SUM(C66:Q66)</f>
        <v>2693</v>
      </c>
      <c r="C66" s="61">
        <v>2225</v>
      </c>
      <c r="D66" s="63"/>
      <c r="E66" s="61">
        <f>E62*5</f>
        <v>30.25</v>
      </c>
      <c r="F66" s="61">
        <f>F62*5</f>
        <v>81</v>
      </c>
      <c r="G66" s="61">
        <f>G62*5</f>
        <v>30.5</v>
      </c>
      <c r="H66" s="63"/>
      <c r="I66" s="61">
        <f>I62*5</f>
        <v>144.25</v>
      </c>
      <c r="J66" s="61">
        <f>J62*5</f>
        <v>19.25</v>
      </c>
      <c r="K66" s="61">
        <f>K62*5</f>
        <v>5</v>
      </c>
      <c r="L66" s="61">
        <f>L62*5</f>
        <v>4</v>
      </c>
      <c r="M66" s="61">
        <f>M62*5</f>
        <v>104</v>
      </c>
      <c r="N66" s="61">
        <v>0.25</v>
      </c>
      <c r="O66" s="61">
        <f>O62*5</f>
        <v>2.25</v>
      </c>
      <c r="P66" s="61">
        <f>P62*5</f>
        <v>25</v>
      </c>
      <c r="Q66" s="61">
        <f>Q62*5</f>
        <v>22.25</v>
      </c>
      <c r="R66" s="76"/>
    </row>
    <row r="67" spans="1:18" s="36" customFormat="1" ht="12.75">
      <c r="A67" s="45" t="s">
        <v>21</v>
      </c>
      <c r="B67" s="64">
        <f>SUM(C67:R67)</f>
        <v>4700.68</v>
      </c>
      <c r="C67" s="61">
        <v>3337</v>
      </c>
      <c r="D67" s="63"/>
      <c r="E67" s="61">
        <f>E62*6</f>
        <v>36.3</v>
      </c>
      <c r="F67" s="61">
        <f>F62*6</f>
        <v>97.19999999999999</v>
      </c>
      <c r="G67" s="61">
        <f>G62*6</f>
        <v>36.599999999999994</v>
      </c>
      <c r="H67" s="63"/>
      <c r="I67" s="61">
        <f>I62*6</f>
        <v>173.10000000000002</v>
      </c>
      <c r="J67" s="61">
        <f>J62*6</f>
        <v>23.1</v>
      </c>
      <c r="K67" s="61">
        <f>K62*6</f>
        <v>6</v>
      </c>
      <c r="L67" s="61">
        <f>L62*6</f>
        <v>4.800000000000001</v>
      </c>
      <c r="M67" s="61">
        <f>M62*6</f>
        <v>124.80000000000001</v>
      </c>
      <c r="N67" s="61">
        <v>0.38</v>
      </c>
      <c r="O67" s="61">
        <f>O62*6</f>
        <v>2.7</v>
      </c>
      <c r="P67" s="61">
        <f>P62*6</f>
        <v>30</v>
      </c>
      <c r="Q67" s="61">
        <f>Q62*6</f>
        <v>26.700000000000003</v>
      </c>
      <c r="R67" s="73">
        <v>802</v>
      </c>
    </row>
    <row r="68" spans="1:18" s="36" customFormat="1" ht="12.75">
      <c r="A68" s="45" t="s">
        <v>22</v>
      </c>
      <c r="B68" s="64">
        <f>SUM(C68:R68)</f>
        <v>4794.23</v>
      </c>
      <c r="C68" s="61">
        <v>3337</v>
      </c>
      <c r="D68" s="63"/>
      <c r="E68" s="61">
        <f>E62*7</f>
        <v>42.35</v>
      </c>
      <c r="F68" s="61">
        <f>F62*7</f>
        <v>113.39999999999999</v>
      </c>
      <c r="G68" s="61">
        <f>G62*7</f>
        <v>42.699999999999996</v>
      </c>
      <c r="H68" s="63"/>
      <c r="I68" s="61">
        <f>I62*7</f>
        <v>201.95000000000002</v>
      </c>
      <c r="J68" s="61">
        <f>J62*7</f>
        <v>26.95</v>
      </c>
      <c r="K68" s="61">
        <f>K62*7</f>
        <v>7</v>
      </c>
      <c r="L68" s="61">
        <f>L62*7</f>
        <v>5.6000000000000005</v>
      </c>
      <c r="M68" s="61">
        <f>M62*7</f>
        <v>145.6</v>
      </c>
      <c r="N68" s="61">
        <v>0.38</v>
      </c>
      <c r="O68" s="61">
        <f>O62*7</f>
        <v>3.15</v>
      </c>
      <c r="P68" s="61">
        <f>P62*7</f>
        <v>35</v>
      </c>
      <c r="Q68" s="61">
        <f>Q62*7</f>
        <v>31.150000000000002</v>
      </c>
      <c r="R68" s="73">
        <v>802</v>
      </c>
    </row>
    <row r="69" spans="1:18" s="36" customFormat="1" ht="12.75">
      <c r="A69" s="45" t="s">
        <v>23</v>
      </c>
      <c r="B69" s="64">
        <f>SUM(C69:R69)</f>
        <v>4887.780000000001</v>
      </c>
      <c r="C69" s="61">
        <v>3337</v>
      </c>
      <c r="D69" s="63"/>
      <c r="E69" s="61">
        <f>E62*8</f>
        <v>48.4</v>
      </c>
      <c r="F69" s="61">
        <f>F62*8</f>
        <v>129.6</v>
      </c>
      <c r="G69" s="61">
        <f>G62*8</f>
        <v>48.8</v>
      </c>
      <c r="H69" s="63"/>
      <c r="I69" s="61">
        <f>I62*8</f>
        <v>230.8</v>
      </c>
      <c r="J69" s="61">
        <f>J62*8</f>
        <v>30.8</v>
      </c>
      <c r="K69" s="61">
        <f>K62*8</f>
        <v>8</v>
      </c>
      <c r="L69" s="61">
        <f>L62*8</f>
        <v>6.4</v>
      </c>
      <c r="M69" s="61">
        <f>M62*8</f>
        <v>166.4</v>
      </c>
      <c r="N69" s="61">
        <v>0.38</v>
      </c>
      <c r="O69" s="61">
        <f>O62*8</f>
        <v>3.6</v>
      </c>
      <c r="P69" s="61">
        <f>P62*8</f>
        <v>40</v>
      </c>
      <c r="Q69" s="61">
        <f>Q62*8</f>
        <v>35.6</v>
      </c>
      <c r="R69" s="73">
        <v>802</v>
      </c>
    </row>
    <row r="70" spans="1:18" s="36" customFormat="1" ht="33" customHeight="1">
      <c r="A70" s="46" t="s">
        <v>29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6"/>
      <c r="R70" s="66"/>
    </row>
    <row r="71" spans="1:18" s="36" customFormat="1" ht="12.75">
      <c r="A71" s="45" t="s">
        <v>16</v>
      </c>
      <c r="B71" s="64">
        <f>SUM(D71:Q71)</f>
        <v>2507.68</v>
      </c>
      <c r="C71" s="63"/>
      <c r="D71" s="61">
        <v>2414</v>
      </c>
      <c r="E71" s="61">
        <f>E39</f>
        <v>6.05</v>
      </c>
      <c r="F71" s="61">
        <f>F39</f>
        <v>16.2</v>
      </c>
      <c r="G71" s="61">
        <f>G39</f>
        <v>6.1</v>
      </c>
      <c r="H71" s="63"/>
      <c r="I71" s="61">
        <f>I39</f>
        <v>28.85</v>
      </c>
      <c r="J71" s="61">
        <f>J39</f>
        <v>3.85</v>
      </c>
      <c r="K71" s="61">
        <f>K39</f>
        <v>1</v>
      </c>
      <c r="L71" s="61">
        <f>L39</f>
        <v>0.8</v>
      </c>
      <c r="M71" s="61">
        <f>M62</f>
        <v>20.8</v>
      </c>
      <c r="N71" s="61">
        <v>0.13</v>
      </c>
      <c r="O71" s="61">
        <f>O39</f>
        <v>0.45</v>
      </c>
      <c r="P71" s="61">
        <f>P39</f>
        <v>5</v>
      </c>
      <c r="Q71" s="61">
        <f>Q39</f>
        <v>4.45</v>
      </c>
      <c r="R71" s="79"/>
    </row>
    <row r="72" spans="1:18" s="36" customFormat="1" ht="12.75">
      <c r="A72" s="45" t="s">
        <v>17</v>
      </c>
      <c r="B72" s="64">
        <f>SUM(D72:Q72)</f>
        <v>2601.2299999999996</v>
      </c>
      <c r="C72" s="63"/>
      <c r="D72" s="61">
        <v>2414</v>
      </c>
      <c r="E72" s="61">
        <f>E71*2</f>
        <v>12.1</v>
      </c>
      <c r="F72" s="61">
        <f>F71*2</f>
        <v>32.4</v>
      </c>
      <c r="G72" s="61">
        <f>G71*2</f>
        <v>12.2</v>
      </c>
      <c r="H72" s="63"/>
      <c r="I72" s="61">
        <f>I71*2</f>
        <v>57.7</v>
      </c>
      <c r="J72" s="61">
        <f>J71*2</f>
        <v>7.7</v>
      </c>
      <c r="K72" s="61">
        <f>K71*2</f>
        <v>2</v>
      </c>
      <c r="L72" s="61">
        <f>L71*2</f>
        <v>1.6</v>
      </c>
      <c r="M72" s="61">
        <f>M71*2</f>
        <v>41.6</v>
      </c>
      <c r="N72" s="61">
        <v>0.13</v>
      </c>
      <c r="O72" s="61">
        <f>O71*2</f>
        <v>0.9</v>
      </c>
      <c r="P72" s="61">
        <f>P71*2</f>
        <v>10</v>
      </c>
      <c r="Q72" s="61">
        <f>Q71*2</f>
        <v>8.9</v>
      </c>
      <c r="R72" s="79"/>
    </row>
    <row r="73" spans="1:18" s="36" customFormat="1" ht="12.75">
      <c r="A73" s="45" t="s">
        <v>18</v>
      </c>
      <c r="B73" s="64">
        <f>SUM(D73:Q73)</f>
        <v>5107.900000000001</v>
      </c>
      <c r="C73" s="63"/>
      <c r="D73" s="61">
        <v>4827</v>
      </c>
      <c r="E73" s="61">
        <f>E71*3</f>
        <v>18.15</v>
      </c>
      <c r="F73" s="61">
        <f>F71*3</f>
        <v>48.599999999999994</v>
      </c>
      <c r="G73" s="61">
        <f>G71*3</f>
        <v>18.299999999999997</v>
      </c>
      <c r="H73" s="63"/>
      <c r="I73" s="61">
        <f>I71*3</f>
        <v>86.55000000000001</v>
      </c>
      <c r="J73" s="61">
        <f>J71*3</f>
        <v>11.55</v>
      </c>
      <c r="K73" s="61">
        <f>K71*3</f>
        <v>3</v>
      </c>
      <c r="L73" s="61">
        <f>L71*3</f>
        <v>2.4000000000000004</v>
      </c>
      <c r="M73" s="61">
        <f>M71*3</f>
        <v>62.400000000000006</v>
      </c>
      <c r="N73" s="61">
        <v>0.25</v>
      </c>
      <c r="O73" s="61">
        <f>O71*3</f>
        <v>1.35</v>
      </c>
      <c r="P73" s="61">
        <f>P71*3</f>
        <v>15</v>
      </c>
      <c r="Q73" s="61">
        <f>Q71*3</f>
        <v>13.350000000000001</v>
      </c>
      <c r="R73" s="79"/>
    </row>
    <row r="74" spans="1:18" s="36" customFormat="1" ht="12.75">
      <c r="A74" s="45" t="s">
        <v>19</v>
      </c>
      <c r="B74" s="64">
        <f>SUM(D74:Q74)</f>
        <v>5201.449999999999</v>
      </c>
      <c r="C74" s="63"/>
      <c r="D74" s="61">
        <v>4827</v>
      </c>
      <c r="E74" s="61">
        <f>E71*4</f>
        <v>24.2</v>
      </c>
      <c r="F74" s="61">
        <f>F71*4</f>
        <v>64.8</v>
      </c>
      <c r="G74" s="61">
        <f>G71*4</f>
        <v>24.4</v>
      </c>
      <c r="H74" s="63"/>
      <c r="I74" s="61">
        <f>I71*4</f>
        <v>115.4</v>
      </c>
      <c r="J74" s="61">
        <f>J71*4</f>
        <v>15.4</v>
      </c>
      <c r="K74" s="61">
        <f>K71*4</f>
        <v>4</v>
      </c>
      <c r="L74" s="61">
        <f>L71*4</f>
        <v>3.2</v>
      </c>
      <c r="M74" s="61">
        <f>M71*4</f>
        <v>83.2</v>
      </c>
      <c r="N74" s="61">
        <v>0.25</v>
      </c>
      <c r="O74" s="61">
        <f>O71*4</f>
        <v>1.8</v>
      </c>
      <c r="P74" s="61">
        <f>P71*4</f>
        <v>20</v>
      </c>
      <c r="Q74" s="61">
        <f>Q71*4</f>
        <v>17.8</v>
      </c>
      <c r="R74" s="79"/>
    </row>
    <row r="75" spans="1:18" s="36" customFormat="1" ht="12.75">
      <c r="A75" s="45" t="s">
        <v>20</v>
      </c>
      <c r="B75" s="64">
        <f>SUM(D75:Q75)</f>
        <v>5295</v>
      </c>
      <c r="C75" s="63"/>
      <c r="D75" s="61">
        <v>4827</v>
      </c>
      <c r="E75" s="61">
        <f>E71*5</f>
        <v>30.25</v>
      </c>
      <c r="F75" s="61">
        <f>F71*5</f>
        <v>81</v>
      </c>
      <c r="G75" s="61">
        <f>G71*5</f>
        <v>30.5</v>
      </c>
      <c r="H75" s="63"/>
      <c r="I75" s="61">
        <f>I71*5</f>
        <v>144.25</v>
      </c>
      <c r="J75" s="61">
        <f>J71*5</f>
        <v>19.25</v>
      </c>
      <c r="K75" s="61">
        <f>K71*5</f>
        <v>5</v>
      </c>
      <c r="L75" s="61">
        <f>L71*5</f>
        <v>4</v>
      </c>
      <c r="M75" s="61">
        <f>M71*5</f>
        <v>104</v>
      </c>
      <c r="N75" s="61">
        <v>0.25</v>
      </c>
      <c r="O75" s="61">
        <f>O71*5</f>
        <v>2.25</v>
      </c>
      <c r="P75" s="61">
        <f>P71*5</f>
        <v>25</v>
      </c>
      <c r="Q75" s="61">
        <f>Q71*5</f>
        <v>22.25</v>
      </c>
      <c r="R75" s="79"/>
    </row>
    <row r="76" spans="1:18" s="36" customFormat="1" ht="12.75">
      <c r="A76" s="45" t="s">
        <v>21</v>
      </c>
      <c r="B76" s="64">
        <f>SUM(D76:R76)</f>
        <v>8603.68</v>
      </c>
      <c r="C76" s="63"/>
      <c r="D76" s="61">
        <v>7240</v>
      </c>
      <c r="E76" s="61">
        <f>E71*6</f>
        <v>36.3</v>
      </c>
      <c r="F76" s="61">
        <f>F71*6</f>
        <v>97.19999999999999</v>
      </c>
      <c r="G76" s="61">
        <f>G71*6</f>
        <v>36.599999999999994</v>
      </c>
      <c r="H76" s="63"/>
      <c r="I76" s="61">
        <f>I71*6</f>
        <v>173.10000000000002</v>
      </c>
      <c r="J76" s="61">
        <f>J71*6</f>
        <v>23.1</v>
      </c>
      <c r="K76" s="61">
        <f>K71*6</f>
        <v>6</v>
      </c>
      <c r="L76" s="61">
        <f>L71*6</f>
        <v>4.800000000000001</v>
      </c>
      <c r="M76" s="61">
        <f>M71*6</f>
        <v>124.80000000000001</v>
      </c>
      <c r="N76" s="61">
        <v>0.38</v>
      </c>
      <c r="O76" s="61">
        <f>O71*6</f>
        <v>2.7</v>
      </c>
      <c r="P76" s="61">
        <f>P71*6</f>
        <v>30</v>
      </c>
      <c r="Q76" s="61">
        <f>Q71*6</f>
        <v>26.700000000000003</v>
      </c>
      <c r="R76" s="73">
        <v>802</v>
      </c>
    </row>
    <row r="77" spans="1:18" s="36" customFormat="1" ht="12.75">
      <c r="A77" s="45" t="s">
        <v>22</v>
      </c>
      <c r="B77" s="64">
        <f>SUM(D77:R77)</f>
        <v>8697.23</v>
      </c>
      <c r="C77" s="63"/>
      <c r="D77" s="61">
        <v>7240</v>
      </c>
      <c r="E77" s="61">
        <f>E71*7</f>
        <v>42.35</v>
      </c>
      <c r="F77" s="61">
        <f>F71*7</f>
        <v>113.39999999999999</v>
      </c>
      <c r="G77" s="61">
        <f>G71*7</f>
        <v>42.699999999999996</v>
      </c>
      <c r="H77" s="63"/>
      <c r="I77" s="61">
        <f>I71*7</f>
        <v>201.95000000000002</v>
      </c>
      <c r="J77" s="61">
        <f>J71*7</f>
        <v>26.95</v>
      </c>
      <c r="K77" s="61">
        <f>K71*7</f>
        <v>7</v>
      </c>
      <c r="L77" s="61">
        <f>L71*7</f>
        <v>5.6000000000000005</v>
      </c>
      <c r="M77" s="61">
        <f>M71*7</f>
        <v>145.6</v>
      </c>
      <c r="N77" s="61">
        <v>0.38</v>
      </c>
      <c r="O77" s="61">
        <f>O71*7</f>
        <v>3.15</v>
      </c>
      <c r="P77" s="61">
        <f>P71*7</f>
        <v>35</v>
      </c>
      <c r="Q77" s="61">
        <f>Q71*7</f>
        <v>31.150000000000002</v>
      </c>
      <c r="R77" s="73">
        <v>802</v>
      </c>
    </row>
    <row r="78" spans="1:18" s="36" customFormat="1" ht="13.5" thickBot="1">
      <c r="A78" s="47" t="s">
        <v>23</v>
      </c>
      <c r="B78" s="64">
        <f>SUM(D78:R78)</f>
        <v>8790.78</v>
      </c>
      <c r="C78" s="63"/>
      <c r="D78" s="61">
        <v>7240</v>
      </c>
      <c r="E78" s="61">
        <f>E71*8</f>
        <v>48.4</v>
      </c>
      <c r="F78" s="61">
        <f>F71*8</f>
        <v>129.6</v>
      </c>
      <c r="G78" s="61">
        <f>G71*8</f>
        <v>48.8</v>
      </c>
      <c r="H78" s="63"/>
      <c r="I78" s="61">
        <f>I71*8</f>
        <v>230.8</v>
      </c>
      <c r="J78" s="61">
        <f>J71*8</f>
        <v>30.8</v>
      </c>
      <c r="K78" s="61">
        <f>K71*8</f>
        <v>8</v>
      </c>
      <c r="L78" s="61">
        <f>L71*8</f>
        <v>6.4</v>
      </c>
      <c r="M78" s="61">
        <f>M71*8</f>
        <v>166.4</v>
      </c>
      <c r="N78" s="61">
        <v>0.38</v>
      </c>
      <c r="O78" s="61">
        <f>O71*8</f>
        <v>3.6</v>
      </c>
      <c r="P78" s="61">
        <f>P71*8</f>
        <v>40</v>
      </c>
      <c r="Q78" s="61">
        <f>Q71*8</f>
        <v>35.6</v>
      </c>
      <c r="R78" s="73">
        <v>802</v>
      </c>
    </row>
    <row r="79" spans="1:15" ht="18" customHeight="1">
      <c r="A79" s="10"/>
      <c r="B79" s="11"/>
      <c r="C79" s="12"/>
      <c r="D79" s="11"/>
      <c r="E79" s="12"/>
      <c r="F79" s="20"/>
      <c r="G79" s="12"/>
      <c r="H79" s="11"/>
      <c r="I79" s="20"/>
      <c r="J79" s="12"/>
      <c r="K79" s="12"/>
      <c r="L79" s="20"/>
      <c r="M79" s="12"/>
      <c r="N79" s="25"/>
      <c r="O79" s="26"/>
    </row>
    <row r="80" spans="1:18" s="7" customFormat="1" ht="12.75">
      <c r="A80" s="8" t="s">
        <v>57</v>
      </c>
      <c r="B80" s="8"/>
      <c r="C80" s="8"/>
      <c r="D80" s="8"/>
      <c r="E80" s="39"/>
      <c r="F80" s="28"/>
      <c r="G80" s="39"/>
      <c r="H80" s="8"/>
      <c r="I80" s="28"/>
      <c r="J80" s="39"/>
      <c r="K80" s="39"/>
      <c r="L80" s="28"/>
      <c r="M80" s="39"/>
      <c r="N80" s="28"/>
      <c r="O80" s="28"/>
      <c r="P80" s="39"/>
      <c r="R80" s="78"/>
    </row>
    <row r="81" spans="1:18" s="7" customFormat="1" ht="12.75">
      <c r="A81" s="30"/>
      <c r="B81" s="8"/>
      <c r="C81" s="8"/>
      <c r="D81" s="8"/>
      <c r="E81" s="39"/>
      <c r="F81" s="28"/>
      <c r="G81" s="39"/>
      <c r="H81" s="8"/>
      <c r="I81" s="28"/>
      <c r="J81" s="39"/>
      <c r="K81" s="39"/>
      <c r="L81" s="28"/>
      <c r="M81" s="39"/>
      <c r="N81" s="28"/>
      <c r="O81" s="28"/>
      <c r="P81" s="39"/>
      <c r="R81" s="78"/>
    </row>
    <row r="82" spans="1:18" s="7" customFormat="1" ht="12.75">
      <c r="A82" s="30"/>
      <c r="B82" s="8"/>
      <c r="C82" s="8"/>
      <c r="D82" s="8"/>
      <c r="E82" s="39"/>
      <c r="F82" s="28"/>
      <c r="G82" s="39"/>
      <c r="H82" s="8"/>
      <c r="I82" s="28"/>
      <c r="J82" s="39"/>
      <c r="K82" s="39"/>
      <c r="L82" s="28"/>
      <c r="M82" s="39"/>
      <c r="N82" s="28"/>
      <c r="O82" s="28"/>
      <c r="P82" s="39"/>
      <c r="R82" s="78"/>
    </row>
    <row r="83" spans="1:18" s="7" customFormat="1" ht="12.75">
      <c r="A83" s="30"/>
      <c r="B83" s="8"/>
      <c r="C83" s="8"/>
      <c r="D83" s="8"/>
      <c r="E83" s="39"/>
      <c r="F83" s="28"/>
      <c r="G83" s="39"/>
      <c r="H83" s="8"/>
      <c r="I83" s="28"/>
      <c r="J83" s="39"/>
      <c r="K83" s="39"/>
      <c r="L83" s="28"/>
      <c r="M83" s="39"/>
      <c r="N83" s="28"/>
      <c r="O83" s="28"/>
      <c r="P83" s="39"/>
      <c r="R83" s="78"/>
    </row>
    <row r="84" spans="1:18" s="7" customFormat="1" ht="12.75">
      <c r="A84" s="30"/>
      <c r="B84" s="8"/>
      <c r="C84" s="8"/>
      <c r="D84" s="8"/>
      <c r="E84" s="39"/>
      <c r="F84" s="28"/>
      <c r="G84" s="39"/>
      <c r="H84" s="8"/>
      <c r="I84" s="28"/>
      <c r="J84" s="39"/>
      <c r="K84" s="39"/>
      <c r="L84" s="28"/>
      <c r="M84" s="39"/>
      <c r="N84" s="28"/>
      <c r="O84" s="28"/>
      <c r="P84" s="39"/>
      <c r="R84" s="78"/>
    </row>
    <row r="85" spans="1:15" ht="18" customHeight="1" thickBot="1">
      <c r="A85" s="19" t="s">
        <v>52</v>
      </c>
      <c r="B85" s="19"/>
      <c r="C85" s="19"/>
      <c r="D85" s="19"/>
      <c r="E85" s="81"/>
      <c r="F85" s="20"/>
      <c r="G85" s="12"/>
      <c r="H85" s="20"/>
      <c r="I85" s="20"/>
      <c r="J85" s="12"/>
      <c r="K85" s="12"/>
      <c r="L85" s="20"/>
      <c r="M85" s="12"/>
      <c r="N85" s="25"/>
      <c r="O85" s="26"/>
    </row>
    <row r="86" spans="1:36" s="9" customFormat="1" ht="36" customHeight="1" thickBot="1">
      <c r="A86" s="1" t="s">
        <v>2</v>
      </c>
      <c r="B86" s="48" t="s">
        <v>3</v>
      </c>
      <c r="C86" s="48" t="s">
        <v>4</v>
      </c>
      <c r="D86" s="49" t="s">
        <v>5</v>
      </c>
      <c r="E86" s="51" t="s">
        <v>44</v>
      </c>
      <c r="F86" s="50" t="s">
        <v>38</v>
      </c>
      <c r="G86" s="51" t="s">
        <v>42</v>
      </c>
      <c r="H86" s="50" t="s">
        <v>6</v>
      </c>
      <c r="I86" s="52" t="s">
        <v>7</v>
      </c>
      <c r="J86" s="51" t="s">
        <v>8</v>
      </c>
      <c r="K86" s="51" t="s">
        <v>43</v>
      </c>
      <c r="L86" s="68" t="s">
        <v>47</v>
      </c>
      <c r="M86" s="51" t="s">
        <v>39</v>
      </c>
      <c r="N86" s="53" t="s">
        <v>35</v>
      </c>
      <c r="O86" s="53" t="str">
        <f>O58</f>
        <v>Sustainabilty Fee</v>
      </c>
      <c r="P86" s="55" t="s">
        <v>41</v>
      </c>
      <c r="Q86" s="54" t="s">
        <v>45</v>
      </c>
      <c r="R86" s="33" t="s">
        <v>40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18" s="36" customFormat="1" ht="12.75">
      <c r="A87" s="69" t="s">
        <v>13</v>
      </c>
      <c r="B87" s="64">
        <f>SUM(C87:R87)</f>
        <v>4579</v>
      </c>
      <c r="C87" s="61">
        <v>2459</v>
      </c>
      <c r="D87" s="71"/>
      <c r="E87" s="61">
        <f>E60</f>
        <v>148</v>
      </c>
      <c r="F87" s="61">
        <f>F59</f>
        <v>286</v>
      </c>
      <c r="G87" s="61">
        <v>77</v>
      </c>
      <c r="H87" s="72"/>
      <c r="I87" s="61">
        <v>344</v>
      </c>
      <c r="J87" s="61">
        <v>48</v>
      </c>
      <c r="K87" s="61">
        <v>12</v>
      </c>
      <c r="L87" s="61">
        <v>10</v>
      </c>
      <c r="M87" s="61">
        <f>M60</f>
        <v>272</v>
      </c>
      <c r="N87" s="61">
        <v>0.5</v>
      </c>
      <c r="O87" s="61">
        <f>O59</f>
        <v>5</v>
      </c>
      <c r="P87" s="61">
        <f>P60</f>
        <v>59</v>
      </c>
      <c r="Q87" s="61">
        <v>56.5</v>
      </c>
      <c r="R87" s="73">
        <v>802</v>
      </c>
    </row>
    <row r="88" spans="1:18" s="36" customFormat="1" ht="12.75">
      <c r="A88" s="70" t="s">
        <v>14</v>
      </c>
      <c r="B88" s="64">
        <f>SUM(C88:R88)</f>
        <v>10823</v>
      </c>
      <c r="C88" s="71"/>
      <c r="D88" s="61">
        <v>8703</v>
      </c>
      <c r="E88" s="61">
        <f>E87</f>
        <v>148</v>
      </c>
      <c r="F88" s="61">
        <f>F59</f>
        <v>286</v>
      </c>
      <c r="G88" s="61">
        <v>77</v>
      </c>
      <c r="H88" s="72"/>
      <c r="I88" s="61">
        <v>344</v>
      </c>
      <c r="J88" s="61">
        <v>48</v>
      </c>
      <c r="K88" s="61">
        <v>12</v>
      </c>
      <c r="L88" s="61">
        <v>10</v>
      </c>
      <c r="M88" s="61">
        <f>M87</f>
        <v>272</v>
      </c>
      <c r="N88" s="61">
        <v>0.5</v>
      </c>
      <c r="O88" s="61">
        <f>O59</f>
        <v>5</v>
      </c>
      <c r="P88" s="61">
        <f>P87</f>
        <v>59</v>
      </c>
      <c r="Q88" s="61">
        <v>56.5</v>
      </c>
      <c r="R88" s="73">
        <v>802</v>
      </c>
    </row>
    <row r="89" spans="1:18" s="36" customFormat="1" ht="36" customHeight="1">
      <c r="A89" s="46" t="s">
        <v>28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6"/>
      <c r="R89" s="66"/>
    </row>
    <row r="90" spans="1:18" s="36" customFormat="1" ht="12.75">
      <c r="A90" s="45" t="s">
        <v>16</v>
      </c>
      <c r="B90" s="64">
        <f>SUM(C90:Q90)</f>
        <v>708.6800000000001</v>
      </c>
      <c r="C90" s="61">
        <v>615</v>
      </c>
      <c r="D90" s="74"/>
      <c r="E90" s="61">
        <f>E62</f>
        <v>6.05</v>
      </c>
      <c r="F90" s="61">
        <f>F39</f>
        <v>16.2</v>
      </c>
      <c r="G90" s="61">
        <f>G39</f>
        <v>6.1</v>
      </c>
      <c r="H90" s="74"/>
      <c r="I90" s="61">
        <v>28.85</v>
      </c>
      <c r="J90" s="61">
        <f>J11</f>
        <v>3.85</v>
      </c>
      <c r="K90" s="61">
        <f>K39</f>
        <v>1</v>
      </c>
      <c r="L90" s="61">
        <f>L39</f>
        <v>0.8</v>
      </c>
      <c r="M90" s="61">
        <f>M62</f>
        <v>20.8</v>
      </c>
      <c r="N90" s="61">
        <v>0.13</v>
      </c>
      <c r="O90" s="61">
        <f>O62</f>
        <v>0.45</v>
      </c>
      <c r="P90" s="61">
        <f>P62</f>
        <v>5</v>
      </c>
      <c r="Q90" s="61">
        <f>Q62</f>
        <v>4.45</v>
      </c>
      <c r="R90" s="76"/>
    </row>
    <row r="91" spans="1:18" s="36" customFormat="1" ht="12.75">
      <c r="A91" s="45" t="s">
        <v>17</v>
      </c>
      <c r="B91" s="64">
        <f>SUM(C91:Q91)</f>
        <v>802.2300000000001</v>
      </c>
      <c r="C91" s="61">
        <v>615</v>
      </c>
      <c r="D91" s="74"/>
      <c r="E91" s="61">
        <f>E90*2</f>
        <v>12.1</v>
      </c>
      <c r="F91" s="61">
        <f>F90*2</f>
        <v>32.4</v>
      </c>
      <c r="G91" s="61">
        <f>G90*2</f>
        <v>12.2</v>
      </c>
      <c r="H91" s="74"/>
      <c r="I91" s="61">
        <f>I90*2</f>
        <v>57.7</v>
      </c>
      <c r="J91" s="61">
        <f>J90*2</f>
        <v>7.7</v>
      </c>
      <c r="K91" s="61">
        <f>K90*2</f>
        <v>2</v>
      </c>
      <c r="L91" s="61">
        <f>L90*2</f>
        <v>1.6</v>
      </c>
      <c r="M91" s="61">
        <f>M90*2</f>
        <v>41.6</v>
      </c>
      <c r="N91" s="61">
        <v>0.13</v>
      </c>
      <c r="O91" s="61">
        <f>O90*2</f>
        <v>0.9</v>
      </c>
      <c r="P91" s="61">
        <f>P90*2</f>
        <v>10</v>
      </c>
      <c r="Q91" s="61">
        <f>Q90*2</f>
        <v>8.9</v>
      </c>
      <c r="R91" s="76"/>
    </row>
    <row r="92" spans="1:18" s="36" customFormat="1" ht="12.75">
      <c r="A92" s="45" t="s">
        <v>18</v>
      </c>
      <c r="B92" s="64">
        <f>SUM(C92:Q92)</f>
        <v>1510.8999999999999</v>
      </c>
      <c r="C92" s="61">
        <v>1230</v>
      </c>
      <c r="D92" s="74"/>
      <c r="E92" s="61">
        <f>E90*3</f>
        <v>18.15</v>
      </c>
      <c r="F92" s="61">
        <f>F90*3</f>
        <v>48.599999999999994</v>
      </c>
      <c r="G92" s="61">
        <f>G90*3</f>
        <v>18.299999999999997</v>
      </c>
      <c r="H92" s="74"/>
      <c r="I92" s="61">
        <f>I90*3</f>
        <v>86.55000000000001</v>
      </c>
      <c r="J92" s="61">
        <f>J90*3</f>
        <v>11.55</v>
      </c>
      <c r="K92" s="61">
        <f>K90*3</f>
        <v>3</v>
      </c>
      <c r="L92" s="61">
        <f>L90*3</f>
        <v>2.4000000000000004</v>
      </c>
      <c r="M92" s="61">
        <f>M90*3</f>
        <v>62.400000000000006</v>
      </c>
      <c r="N92" s="61">
        <v>0.25</v>
      </c>
      <c r="O92" s="61">
        <f>O90*3</f>
        <v>1.35</v>
      </c>
      <c r="P92" s="61">
        <f>P90*3</f>
        <v>15</v>
      </c>
      <c r="Q92" s="61">
        <f>Q90*3</f>
        <v>13.350000000000001</v>
      </c>
      <c r="R92" s="76"/>
    </row>
    <row r="93" spans="1:18" s="36" customFormat="1" ht="12.75">
      <c r="A93" s="45" t="s">
        <v>19</v>
      </c>
      <c r="B93" s="64">
        <f>SUM(C93:Q93)</f>
        <v>1604.4500000000003</v>
      </c>
      <c r="C93" s="61">
        <v>1230</v>
      </c>
      <c r="D93" s="74"/>
      <c r="E93" s="61">
        <f>E90*4</f>
        <v>24.2</v>
      </c>
      <c r="F93" s="61">
        <f>F90*4</f>
        <v>64.8</v>
      </c>
      <c r="G93" s="61">
        <f>G90*4</f>
        <v>24.4</v>
      </c>
      <c r="H93" s="74"/>
      <c r="I93" s="61">
        <f>I90*4</f>
        <v>115.4</v>
      </c>
      <c r="J93" s="61">
        <f>J90*4</f>
        <v>15.4</v>
      </c>
      <c r="K93" s="61">
        <f>K90*4</f>
        <v>4</v>
      </c>
      <c r="L93" s="61">
        <f>L90*4</f>
        <v>3.2</v>
      </c>
      <c r="M93" s="61">
        <f>M90*4</f>
        <v>83.2</v>
      </c>
      <c r="N93" s="61">
        <v>0.25</v>
      </c>
      <c r="O93" s="61">
        <f>O90*4</f>
        <v>1.8</v>
      </c>
      <c r="P93" s="61">
        <f>P90*4</f>
        <v>20</v>
      </c>
      <c r="Q93" s="61">
        <f>Q90*4</f>
        <v>17.8</v>
      </c>
      <c r="R93" s="76"/>
    </row>
    <row r="94" spans="1:18" s="36" customFormat="1" ht="12.75">
      <c r="A94" s="45" t="s">
        <v>20</v>
      </c>
      <c r="B94" s="64">
        <f>SUM(C94:Q94)</f>
        <v>1698</v>
      </c>
      <c r="C94" s="61">
        <v>1230</v>
      </c>
      <c r="D94" s="74"/>
      <c r="E94" s="61">
        <f>E90*5</f>
        <v>30.25</v>
      </c>
      <c r="F94" s="61">
        <f>F90*5</f>
        <v>81</v>
      </c>
      <c r="G94" s="61">
        <f>G90*5</f>
        <v>30.5</v>
      </c>
      <c r="H94" s="74"/>
      <c r="I94" s="61">
        <f>I90*5</f>
        <v>144.25</v>
      </c>
      <c r="J94" s="61">
        <f>J90*5</f>
        <v>19.25</v>
      </c>
      <c r="K94" s="61">
        <f>K90*5</f>
        <v>5</v>
      </c>
      <c r="L94" s="61">
        <f>L90*5</f>
        <v>4</v>
      </c>
      <c r="M94" s="61">
        <f>M90*5</f>
        <v>104</v>
      </c>
      <c r="N94" s="61">
        <v>0.25</v>
      </c>
      <c r="O94" s="61">
        <f>O90*5</f>
        <v>2.25</v>
      </c>
      <c r="P94" s="61">
        <f>P90*5</f>
        <v>25</v>
      </c>
      <c r="Q94" s="61">
        <f>Q90*5</f>
        <v>22.25</v>
      </c>
      <c r="R94" s="76"/>
    </row>
    <row r="95" spans="1:18" s="36" customFormat="1" ht="12.75">
      <c r="A95" s="45" t="s">
        <v>21</v>
      </c>
      <c r="B95" s="64">
        <f>SUM(C95:R95)</f>
        <v>3208.68</v>
      </c>
      <c r="C95" s="61">
        <v>1845</v>
      </c>
      <c r="D95" s="74"/>
      <c r="E95" s="61">
        <f>E90*6</f>
        <v>36.3</v>
      </c>
      <c r="F95" s="61">
        <f>F90*6</f>
        <v>97.19999999999999</v>
      </c>
      <c r="G95" s="61">
        <f>G90*6</f>
        <v>36.599999999999994</v>
      </c>
      <c r="H95" s="74"/>
      <c r="I95" s="61">
        <f>I90*6</f>
        <v>173.10000000000002</v>
      </c>
      <c r="J95" s="61">
        <f>J90*6</f>
        <v>23.1</v>
      </c>
      <c r="K95" s="61">
        <f>K90*6</f>
        <v>6</v>
      </c>
      <c r="L95" s="61">
        <f>L90*6</f>
        <v>4.800000000000001</v>
      </c>
      <c r="M95" s="61">
        <f>M90*6</f>
        <v>124.80000000000001</v>
      </c>
      <c r="N95" s="61">
        <v>0.38</v>
      </c>
      <c r="O95" s="61">
        <f>O90*6</f>
        <v>2.7</v>
      </c>
      <c r="P95" s="61">
        <f>P90*6</f>
        <v>30</v>
      </c>
      <c r="Q95" s="61">
        <f>Q90*6</f>
        <v>26.700000000000003</v>
      </c>
      <c r="R95" s="73">
        <v>802</v>
      </c>
    </row>
    <row r="96" spans="1:18" s="36" customFormat="1" ht="12.75">
      <c r="A96" s="45" t="s">
        <v>22</v>
      </c>
      <c r="B96" s="64">
        <f>SUM(C96:R96)</f>
        <v>3302.23</v>
      </c>
      <c r="C96" s="61">
        <v>1845</v>
      </c>
      <c r="D96" s="74"/>
      <c r="E96" s="61">
        <f>E90*7</f>
        <v>42.35</v>
      </c>
      <c r="F96" s="61">
        <f>F90*7</f>
        <v>113.39999999999999</v>
      </c>
      <c r="G96" s="61">
        <f>G90*7</f>
        <v>42.699999999999996</v>
      </c>
      <c r="H96" s="74"/>
      <c r="I96" s="61">
        <f>I90*7</f>
        <v>201.95000000000002</v>
      </c>
      <c r="J96" s="61">
        <f>J90*7</f>
        <v>26.95</v>
      </c>
      <c r="K96" s="61">
        <f>K90*7</f>
        <v>7</v>
      </c>
      <c r="L96" s="61">
        <f>L90*7</f>
        <v>5.6000000000000005</v>
      </c>
      <c r="M96" s="61">
        <f>M90*7</f>
        <v>145.6</v>
      </c>
      <c r="N96" s="61">
        <v>0.38</v>
      </c>
      <c r="O96" s="61">
        <f>O90*7</f>
        <v>3.15</v>
      </c>
      <c r="P96" s="61">
        <f>P90*7</f>
        <v>35</v>
      </c>
      <c r="Q96" s="61">
        <f>Q90*7</f>
        <v>31.150000000000002</v>
      </c>
      <c r="R96" s="73">
        <v>802</v>
      </c>
    </row>
    <row r="97" spans="1:18" s="36" customFormat="1" ht="12.75">
      <c r="A97" s="45" t="s">
        <v>23</v>
      </c>
      <c r="B97" s="64">
        <f>SUM(C97:R97)</f>
        <v>3395.7800000000007</v>
      </c>
      <c r="C97" s="61">
        <v>1845</v>
      </c>
      <c r="D97" s="74"/>
      <c r="E97" s="61">
        <f>E90*8</f>
        <v>48.4</v>
      </c>
      <c r="F97" s="61">
        <f>F90*8</f>
        <v>129.6</v>
      </c>
      <c r="G97" s="61">
        <f>G90*8</f>
        <v>48.8</v>
      </c>
      <c r="H97" s="74"/>
      <c r="I97" s="61">
        <f>I90*8</f>
        <v>230.8</v>
      </c>
      <c r="J97" s="61">
        <f>J90*8</f>
        <v>30.8</v>
      </c>
      <c r="K97" s="61">
        <f>K90*8</f>
        <v>8</v>
      </c>
      <c r="L97" s="61">
        <f>L90*8</f>
        <v>6.4</v>
      </c>
      <c r="M97" s="61">
        <f>M90*8</f>
        <v>166.4</v>
      </c>
      <c r="N97" s="61">
        <v>0.38</v>
      </c>
      <c r="O97" s="61">
        <f>O90*8</f>
        <v>3.6</v>
      </c>
      <c r="P97" s="61">
        <f>P90*8</f>
        <v>40</v>
      </c>
      <c r="Q97" s="61">
        <f>Q90*8</f>
        <v>35.6</v>
      </c>
      <c r="R97" s="73">
        <v>802</v>
      </c>
    </row>
    <row r="98" spans="1:18" s="36" customFormat="1" ht="33" customHeight="1">
      <c r="A98" s="46" t="s">
        <v>29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6"/>
      <c r="R98" s="66"/>
    </row>
    <row r="99" spans="1:18" s="36" customFormat="1" ht="12.75">
      <c r="A99" s="45" t="s">
        <v>16</v>
      </c>
      <c r="B99" s="64">
        <f>SUM(D99:Q99)</f>
        <v>2269.68</v>
      </c>
      <c r="C99" s="74"/>
      <c r="D99" s="61">
        <v>2176</v>
      </c>
      <c r="E99" s="61">
        <f>E90</f>
        <v>6.05</v>
      </c>
      <c r="F99" s="61">
        <f>F39</f>
        <v>16.2</v>
      </c>
      <c r="G99" s="61">
        <f>G39</f>
        <v>6.1</v>
      </c>
      <c r="H99" s="74"/>
      <c r="I99" s="61">
        <f>I90</f>
        <v>28.85</v>
      </c>
      <c r="J99" s="61">
        <f>J62</f>
        <v>3.85</v>
      </c>
      <c r="K99" s="61">
        <f>K39</f>
        <v>1</v>
      </c>
      <c r="L99" s="61">
        <f>L39</f>
        <v>0.8</v>
      </c>
      <c r="M99" s="61">
        <f>M90</f>
        <v>20.8</v>
      </c>
      <c r="N99" s="61">
        <v>0.13</v>
      </c>
      <c r="O99" s="61">
        <f>O62</f>
        <v>0.45</v>
      </c>
      <c r="P99" s="61">
        <f>P39</f>
        <v>5</v>
      </c>
      <c r="Q99" s="61">
        <f>Q62</f>
        <v>4.45</v>
      </c>
      <c r="R99" s="79"/>
    </row>
    <row r="100" spans="1:18" s="36" customFormat="1" ht="12.75">
      <c r="A100" s="45" t="s">
        <v>17</v>
      </c>
      <c r="B100" s="64">
        <f>SUM(D100:Q100)</f>
        <v>2363.2299999999996</v>
      </c>
      <c r="C100" s="74"/>
      <c r="D100" s="61">
        <v>2176</v>
      </c>
      <c r="E100" s="61">
        <f>E99*2</f>
        <v>12.1</v>
      </c>
      <c r="F100" s="61">
        <f>F99*2</f>
        <v>32.4</v>
      </c>
      <c r="G100" s="61">
        <f>G99*2</f>
        <v>12.2</v>
      </c>
      <c r="H100" s="74"/>
      <c r="I100" s="61">
        <f>I99*2</f>
        <v>57.7</v>
      </c>
      <c r="J100" s="61">
        <f>J99*2</f>
        <v>7.7</v>
      </c>
      <c r="K100" s="61">
        <f>K99*2</f>
        <v>2</v>
      </c>
      <c r="L100" s="61">
        <f>L99*2</f>
        <v>1.6</v>
      </c>
      <c r="M100" s="61">
        <f>M99*2</f>
        <v>41.6</v>
      </c>
      <c r="N100" s="61">
        <v>0.13</v>
      </c>
      <c r="O100" s="61">
        <f>O99*2</f>
        <v>0.9</v>
      </c>
      <c r="P100" s="61">
        <f>P99*2</f>
        <v>10</v>
      </c>
      <c r="Q100" s="61">
        <f>Q99*2</f>
        <v>8.9</v>
      </c>
      <c r="R100" s="79"/>
    </row>
    <row r="101" spans="1:18" s="36" customFormat="1" ht="12.75">
      <c r="A101" s="45" t="s">
        <v>18</v>
      </c>
      <c r="B101" s="64">
        <f>SUM(D101:Q101)</f>
        <v>4632.900000000001</v>
      </c>
      <c r="C101" s="74"/>
      <c r="D101" s="61">
        <v>4352</v>
      </c>
      <c r="E101" s="61">
        <f>E99*3</f>
        <v>18.15</v>
      </c>
      <c r="F101" s="61">
        <f>F99*3</f>
        <v>48.599999999999994</v>
      </c>
      <c r="G101" s="61">
        <f>G99*3</f>
        <v>18.299999999999997</v>
      </c>
      <c r="H101" s="74"/>
      <c r="I101" s="61">
        <f>I99*3</f>
        <v>86.55000000000001</v>
      </c>
      <c r="J101" s="61">
        <f>J99*3</f>
        <v>11.55</v>
      </c>
      <c r="K101" s="61">
        <f>K99*3</f>
        <v>3</v>
      </c>
      <c r="L101" s="61">
        <f>L99*3</f>
        <v>2.4000000000000004</v>
      </c>
      <c r="M101" s="61">
        <f>M99*3</f>
        <v>62.400000000000006</v>
      </c>
      <c r="N101" s="61">
        <v>0.25</v>
      </c>
      <c r="O101" s="61">
        <f>O99*3</f>
        <v>1.35</v>
      </c>
      <c r="P101" s="61">
        <f>P99*3</f>
        <v>15</v>
      </c>
      <c r="Q101" s="61">
        <f>Q99*3</f>
        <v>13.350000000000001</v>
      </c>
      <c r="R101" s="79"/>
    </row>
    <row r="102" spans="1:18" s="36" customFormat="1" ht="12.75">
      <c r="A102" s="45" t="s">
        <v>19</v>
      </c>
      <c r="B102" s="64">
        <f>SUM(D102:Q102)</f>
        <v>4726.449999999999</v>
      </c>
      <c r="C102" s="74"/>
      <c r="D102" s="61">
        <v>4352</v>
      </c>
      <c r="E102" s="61">
        <f>E99*4</f>
        <v>24.2</v>
      </c>
      <c r="F102" s="61">
        <f>F99*4</f>
        <v>64.8</v>
      </c>
      <c r="G102" s="61">
        <f>G99*4</f>
        <v>24.4</v>
      </c>
      <c r="H102" s="74"/>
      <c r="I102" s="61">
        <f>I99*4</f>
        <v>115.4</v>
      </c>
      <c r="J102" s="61">
        <f>J99*4</f>
        <v>15.4</v>
      </c>
      <c r="K102" s="61">
        <f>K99*4</f>
        <v>4</v>
      </c>
      <c r="L102" s="61">
        <f>L99*4</f>
        <v>3.2</v>
      </c>
      <c r="M102" s="61">
        <f>M99*4</f>
        <v>83.2</v>
      </c>
      <c r="N102" s="61">
        <v>0.25</v>
      </c>
      <c r="O102" s="61">
        <f>O99*4</f>
        <v>1.8</v>
      </c>
      <c r="P102" s="61">
        <f>P99*4</f>
        <v>20</v>
      </c>
      <c r="Q102" s="61">
        <f>Q99*4</f>
        <v>17.8</v>
      </c>
      <c r="R102" s="79"/>
    </row>
    <row r="103" spans="1:18" s="36" customFormat="1" ht="12.75">
      <c r="A103" s="45" t="s">
        <v>20</v>
      </c>
      <c r="B103" s="64">
        <f>SUM(D103:Q103)</f>
        <v>4820</v>
      </c>
      <c r="C103" s="74"/>
      <c r="D103" s="61">
        <v>4352</v>
      </c>
      <c r="E103" s="61">
        <f>E99*5</f>
        <v>30.25</v>
      </c>
      <c r="F103" s="61">
        <f>F99*5</f>
        <v>81</v>
      </c>
      <c r="G103" s="61">
        <f>G99*5</f>
        <v>30.5</v>
      </c>
      <c r="H103" s="74"/>
      <c r="I103" s="61">
        <f>I99*5</f>
        <v>144.25</v>
      </c>
      <c r="J103" s="61">
        <f>J99*5</f>
        <v>19.25</v>
      </c>
      <c r="K103" s="61">
        <f>K99*5</f>
        <v>5</v>
      </c>
      <c r="L103" s="61">
        <f>L99*5</f>
        <v>4</v>
      </c>
      <c r="M103" s="61">
        <f>M99*5</f>
        <v>104</v>
      </c>
      <c r="N103" s="61">
        <v>0.25</v>
      </c>
      <c r="O103" s="61">
        <f>O99*5</f>
        <v>2.25</v>
      </c>
      <c r="P103" s="61">
        <f>P99*5</f>
        <v>25</v>
      </c>
      <c r="Q103" s="61">
        <f>Q99*5</f>
        <v>22.25</v>
      </c>
      <c r="R103" s="79"/>
    </row>
    <row r="104" spans="1:18" s="36" customFormat="1" ht="12.75">
      <c r="A104" s="45" t="s">
        <v>21</v>
      </c>
      <c r="B104" s="64">
        <f>SUM(D104:R104)</f>
        <v>7891.680000000001</v>
      </c>
      <c r="C104" s="74"/>
      <c r="D104" s="61">
        <v>6528</v>
      </c>
      <c r="E104" s="61">
        <f>E99*6</f>
        <v>36.3</v>
      </c>
      <c r="F104" s="61">
        <f>F99*6</f>
        <v>97.19999999999999</v>
      </c>
      <c r="G104" s="61">
        <f>G99*6</f>
        <v>36.599999999999994</v>
      </c>
      <c r="H104" s="74"/>
      <c r="I104" s="61">
        <f>I99*6</f>
        <v>173.10000000000002</v>
      </c>
      <c r="J104" s="61">
        <f>J99*6</f>
        <v>23.1</v>
      </c>
      <c r="K104" s="61">
        <f>K99*6</f>
        <v>6</v>
      </c>
      <c r="L104" s="61">
        <f>L99*6</f>
        <v>4.800000000000001</v>
      </c>
      <c r="M104" s="61">
        <f>M99*6</f>
        <v>124.80000000000001</v>
      </c>
      <c r="N104" s="61">
        <v>0.38</v>
      </c>
      <c r="O104" s="61">
        <f>O99*6</f>
        <v>2.7</v>
      </c>
      <c r="P104" s="61">
        <f>P99*6</f>
        <v>30</v>
      </c>
      <c r="Q104" s="61">
        <f>Q99*6</f>
        <v>26.700000000000003</v>
      </c>
      <c r="R104" s="73">
        <v>802</v>
      </c>
    </row>
    <row r="105" spans="1:18" s="36" customFormat="1" ht="12.75">
      <c r="A105" s="45" t="s">
        <v>22</v>
      </c>
      <c r="B105" s="64">
        <f>SUM(D105:R105)</f>
        <v>7985.23</v>
      </c>
      <c r="C105" s="74"/>
      <c r="D105" s="61">
        <v>6528</v>
      </c>
      <c r="E105" s="61">
        <f>E99*7</f>
        <v>42.35</v>
      </c>
      <c r="F105" s="61">
        <f>F99*7</f>
        <v>113.39999999999999</v>
      </c>
      <c r="G105" s="61">
        <f>G99*7</f>
        <v>42.699999999999996</v>
      </c>
      <c r="H105" s="74"/>
      <c r="I105" s="61">
        <f>I99*7</f>
        <v>201.95000000000002</v>
      </c>
      <c r="J105" s="61">
        <f>J99*7</f>
        <v>26.95</v>
      </c>
      <c r="K105" s="61">
        <f>K99*7</f>
        <v>7</v>
      </c>
      <c r="L105" s="61">
        <f>L99*7</f>
        <v>5.6000000000000005</v>
      </c>
      <c r="M105" s="61">
        <f>M99*7</f>
        <v>145.6</v>
      </c>
      <c r="N105" s="61">
        <v>0.38</v>
      </c>
      <c r="O105" s="61">
        <f>O99*7</f>
        <v>3.15</v>
      </c>
      <c r="P105" s="61">
        <f>P99*7</f>
        <v>35</v>
      </c>
      <c r="Q105" s="61">
        <f>Q99*7</f>
        <v>31.150000000000002</v>
      </c>
      <c r="R105" s="73">
        <v>802</v>
      </c>
    </row>
    <row r="106" spans="1:18" s="36" customFormat="1" ht="13.5" thickBot="1">
      <c r="A106" s="47" t="s">
        <v>23</v>
      </c>
      <c r="B106" s="64">
        <f>SUM(D106:R106)</f>
        <v>8078.780000000001</v>
      </c>
      <c r="C106" s="74"/>
      <c r="D106" s="61">
        <v>6528</v>
      </c>
      <c r="E106" s="61">
        <f>E99*8</f>
        <v>48.4</v>
      </c>
      <c r="F106" s="61">
        <f>F99*8</f>
        <v>129.6</v>
      </c>
      <c r="G106" s="61">
        <f>G99*8</f>
        <v>48.8</v>
      </c>
      <c r="H106" s="74"/>
      <c r="I106" s="61">
        <f>I99*8</f>
        <v>230.8</v>
      </c>
      <c r="J106" s="61">
        <f>J99*8</f>
        <v>30.8</v>
      </c>
      <c r="K106" s="61">
        <f>K99*8</f>
        <v>8</v>
      </c>
      <c r="L106" s="61">
        <f>L99*8</f>
        <v>6.4</v>
      </c>
      <c r="M106" s="61">
        <f>M99*8</f>
        <v>166.4</v>
      </c>
      <c r="N106" s="61">
        <v>0.38</v>
      </c>
      <c r="O106" s="61">
        <f>O99*8</f>
        <v>3.6</v>
      </c>
      <c r="P106" s="61">
        <f>P99*8</f>
        <v>40</v>
      </c>
      <c r="Q106" s="61">
        <f>Q99*8</f>
        <v>35.6</v>
      </c>
      <c r="R106" s="73">
        <v>802</v>
      </c>
    </row>
    <row r="107" spans="5:18" ht="12.75">
      <c r="E107" s="80"/>
      <c r="M107" s="80"/>
      <c r="P107" s="80"/>
      <c r="R107" s="80"/>
    </row>
    <row r="108" spans="1:15" ht="18" customHeight="1" thickBot="1">
      <c r="A108" s="19" t="s">
        <v>56</v>
      </c>
      <c r="B108" s="19"/>
      <c r="C108" s="19"/>
      <c r="D108" s="19"/>
      <c r="E108" s="81"/>
      <c r="F108" s="20"/>
      <c r="G108" s="12"/>
      <c r="H108" s="20"/>
      <c r="I108" s="20"/>
      <c r="J108" s="12"/>
      <c r="K108" s="12"/>
      <c r="L108" s="20"/>
      <c r="M108" s="12"/>
      <c r="N108" s="25"/>
      <c r="O108" s="26"/>
    </row>
    <row r="109" spans="1:36" s="9" customFormat="1" ht="36" customHeight="1" thickBot="1">
      <c r="A109" s="1" t="s">
        <v>2</v>
      </c>
      <c r="B109" s="48" t="s">
        <v>3</v>
      </c>
      <c r="C109" s="48" t="s">
        <v>4</v>
      </c>
      <c r="D109" s="49" t="s">
        <v>5</v>
      </c>
      <c r="E109" s="51" t="s">
        <v>44</v>
      </c>
      <c r="F109" s="50" t="s">
        <v>38</v>
      </c>
      <c r="G109" s="51" t="s">
        <v>42</v>
      </c>
      <c r="H109" s="50" t="s">
        <v>6</v>
      </c>
      <c r="I109" s="52" t="s">
        <v>7</v>
      </c>
      <c r="J109" s="51" t="s">
        <v>8</v>
      </c>
      <c r="K109" s="51" t="s">
        <v>43</v>
      </c>
      <c r="L109" s="68" t="s">
        <v>47</v>
      </c>
      <c r="M109" s="51" t="s">
        <v>39</v>
      </c>
      <c r="N109" s="53" t="s">
        <v>35</v>
      </c>
      <c r="O109" s="53" t="str">
        <f>O86</f>
        <v>Sustainabilty Fee</v>
      </c>
      <c r="P109" s="55" t="s">
        <v>41</v>
      </c>
      <c r="Q109" s="54" t="s">
        <v>45</v>
      </c>
      <c r="R109" s="33" t="s">
        <v>40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18" s="36" customFormat="1" ht="12.75">
      <c r="A110" s="69" t="s">
        <v>13</v>
      </c>
      <c r="B110" s="64">
        <f>SUM(C110:R110)</f>
        <v>4769</v>
      </c>
      <c r="C110" s="61">
        <v>2649</v>
      </c>
      <c r="D110" s="71"/>
      <c r="E110" s="61">
        <f>E88</f>
        <v>148</v>
      </c>
      <c r="F110" s="61">
        <f>F87</f>
        <v>286</v>
      </c>
      <c r="G110" s="61">
        <v>77</v>
      </c>
      <c r="H110" s="72"/>
      <c r="I110" s="61">
        <v>344</v>
      </c>
      <c r="J110" s="61">
        <v>48</v>
      </c>
      <c r="K110" s="61">
        <v>12</v>
      </c>
      <c r="L110" s="61">
        <v>10</v>
      </c>
      <c r="M110" s="61">
        <f>M88</f>
        <v>272</v>
      </c>
      <c r="N110" s="61">
        <v>0.5</v>
      </c>
      <c r="O110" s="61">
        <f>O87</f>
        <v>5</v>
      </c>
      <c r="P110" s="61">
        <f>P88</f>
        <v>59</v>
      </c>
      <c r="Q110" s="61">
        <v>56.5</v>
      </c>
      <c r="R110" s="73">
        <v>802</v>
      </c>
    </row>
    <row r="111" spans="1:18" s="36" customFormat="1" ht="12.75">
      <c r="A111" s="70" t="s">
        <v>14</v>
      </c>
      <c r="B111" s="64">
        <f>SUM(C111:R111)</f>
        <v>9972.5</v>
      </c>
      <c r="C111" s="71"/>
      <c r="D111" s="61">
        <v>7852.5</v>
      </c>
      <c r="E111" s="61">
        <f>E110</f>
        <v>148</v>
      </c>
      <c r="F111" s="61">
        <f>F87</f>
        <v>286</v>
      </c>
      <c r="G111" s="61">
        <v>77</v>
      </c>
      <c r="H111" s="72"/>
      <c r="I111" s="61">
        <v>344</v>
      </c>
      <c r="J111" s="61">
        <v>48</v>
      </c>
      <c r="K111" s="61">
        <v>12</v>
      </c>
      <c r="L111" s="61">
        <v>10</v>
      </c>
      <c r="M111" s="61">
        <f>M110</f>
        <v>272</v>
      </c>
      <c r="N111" s="61">
        <v>0.5</v>
      </c>
      <c r="O111" s="61">
        <f>O87</f>
        <v>5</v>
      </c>
      <c r="P111" s="61">
        <f>P110</f>
        <v>59</v>
      </c>
      <c r="Q111" s="61">
        <v>56.5</v>
      </c>
      <c r="R111" s="73">
        <v>802</v>
      </c>
    </row>
    <row r="112" spans="1:18" s="36" customFormat="1" ht="36" customHeight="1">
      <c r="A112" s="46" t="s">
        <v>28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6"/>
      <c r="R112" s="66"/>
    </row>
    <row r="113" spans="1:18" s="36" customFormat="1" ht="12.75">
      <c r="A113" s="45" t="s">
        <v>16</v>
      </c>
      <c r="B113" s="64">
        <f>SUM(C113:Q113)</f>
        <v>756.6800000000001</v>
      </c>
      <c r="C113" s="61">
        <v>663</v>
      </c>
      <c r="D113" s="74"/>
      <c r="E113" s="61">
        <f>E90</f>
        <v>6.05</v>
      </c>
      <c r="F113" s="61">
        <f>F90</f>
        <v>16.2</v>
      </c>
      <c r="G113" s="61">
        <f>G90</f>
        <v>6.1</v>
      </c>
      <c r="H113" s="74"/>
      <c r="I113" s="61">
        <v>28.85</v>
      </c>
      <c r="J113" s="61">
        <f>J90</f>
        <v>3.85</v>
      </c>
      <c r="K113" s="61">
        <f>K90</f>
        <v>1</v>
      </c>
      <c r="L113" s="61">
        <f>L90</f>
        <v>0.8</v>
      </c>
      <c r="M113" s="61">
        <f>M90</f>
        <v>20.8</v>
      </c>
      <c r="N113" s="61">
        <v>0.13</v>
      </c>
      <c r="O113" s="61">
        <f>O90</f>
        <v>0.45</v>
      </c>
      <c r="P113" s="61">
        <f>P90</f>
        <v>5</v>
      </c>
      <c r="Q113" s="61">
        <f>Q90</f>
        <v>4.45</v>
      </c>
      <c r="R113" s="76"/>
    </row>
    <row r="114" spans="1:18" s="36" customFormat="1" ht="12.75">
      <c r="A114" s="45" t="s">
        <v>17</v>
      </c>
      <c r="B114" s="64">
        <f>SUM(C114:Q114)</f>
        <v>850.2300000000001</v>
      </c>
      <c r="C114" s="61">
        <v>663</v>
      </c>
      <c r="D114" s="74"/>
      <c r="E114" s="61">
        <f>E113*2</f>
        <v>12.1</v>
      </c>
      <c r="F114" s="61">
        <f>F113*2</f>
        <v>32.4</v>
      </c>
      <c r="G114" s="61">
        <f>G113*2</f>
        <v>12.2</v>
      </c>
      <c r="H114" s="74"/>
      <c r="I114" s="61">
        <f>I113*2</f>
        <v>57.7</v>
      </c>
      <c r="J114" s="61">
        <f>J113*2</f>
        <v>7.7</v>
      </c>
      <c r="K114" s="61">
        <f>K113*2</f>
        <v>2</v>
      </c>
      <c r="L114" s="61">
        <f>L113*2</f>
        <v>1.6</v>
      </c>
      <c r="M114" s="61">
        <f>M113*2</f>
        <v>41.6</v>
      </c>
      <c r="N114" s="61">
        <v>0.13</v>
      </c>
      <c r="O114" s="61">
        <f>O113*2</f>
        <v>0.9</v>
      </c>
      <c r="P114" s="61">
        <f>P113*2</f>
        <v>10</v>
      </c>
      <c r="Q114" s="61">
        <f>Q113*2</f>
        <v>8.9</v>
      </c>
      <c r="R114" s="76"/>
    </row>
    <row r="115" spans="1:18" s="36" customFormat="1" ht="12.75">
      <c r="A115" s="45" t="s">
        <v>18</v>
      </c>
      <c r="B115" s="64">
        <f>SUM(C115:Q115)</f>
        <v>1605.8999999999999</v>
      </c>
      <c r="C115" s="61">
        <v>1325</v>
      </c>
      <c r="D115" s="74"/>
      <c r="E115" s="61">
        <f>E113*3</f>
        <v>18.15</v>
      </c>
      <c r="F115" s="61">
        <f>F113*3</f>
        <v>48.599999999999994</v>
      </c>
      <c r="G115" s="61">
        <f>G113*3</f>
        <v>18.299999999999997</v>
      </c>
      <c r="H115" s="74"/>
      <c r="I115" s="61">
        <f>I113*3</f>
        <v>86.55000000000001</v>
      </c>
      <c r="J115" s="61">
        <f>J113*3</f>
        <v>11.55</v>
      </c>
      <c r="K115" s="61">
        <f>K113*3</f>
        <v>3</v>
      </c>
      <c r="L115" s="61">
        <f>L113*3</f>
        <v>2.4000000000000004</v>
      </c>
      <c r="M115" s="61">
        <f>M113*3</f>
        <v>62.400000000000006</v>
      </c>
      <c r="N115" s="61">
        <v>0.25</v>
      </c>
      <c r="O115" s="61">
        <f>O113*3</f>
        <v>1.35</v>
      </c>
      <c r="P115" s="61">
        <f>P113*3</f>
        <v>15</v>
      </c>
      <c r="Q115" s="61">
        <f>Q113*3</f>
        <v>13.350000000000001</v>
      </c>
      <c r="R115" s="76"/>
    </row>
    <row r="116" spans="1:18" s="36" customFormat="1" ht="12.75">
      <c r="A116" s="45" t="s">
        <v>19</v>
      </c>
      <c r="B116" s="64">
        <f>SUM(C116:Q116)</f>
        <v>1699.4500000000003</v>
      </c>
      <c r="C116" s="61">
        <v>1325</v>
      </c>
      <c r="D116" s="74"/>
      <c r="E116" s="61">
        <f>E113*4</f>
        <v>24.2</v>
      </c>
      <c r="F116" s="61">
        <f>F113*4</f>
        <v>64.8</v>
      </c>
      <c r="G116" s="61">
        <f>G113*4</f>
        <v>24.4</v>
      </c>
      <c r="H116" s="74"/>
      <c r="I116" s="61">
        <f>I113*4</f>
        <v>115.4</v>
      </c>
      <c r="J116" s="61">
        <f>J113*4</f>
        <v>15.4</v>
      </c>
      <c r="K116" s="61">
        <f>K113*4</f>
        <v>4</v>
      </c>
      <c r="L116" s="61">
        <f>L113*4</f>
        <v>3.2</v>
      </c>
      <c r="M116" s="61">
        <f>M113*4</f>
        <v>83.2</v>
      </c>
      <c r="N116" s="61">
        <v>0.25</v>
      </c>
      <c r="O116" s="61">
        <f>O113*4</f>
        <v>1.8</v>
      </c>
      <c r="P116" s="61">
        <f>P113*4</f>
        <v>20</v>
      </c>
      <c r="Q116" s="61">
        <f>Q113*4</f>
        <v>17.8</v>
      </c>
      <c r="R116" s="76"/>
    </row>
    <row r="117" spans="1:18" s="36" customFormat="1" ht="12.75">
      <c r="A117" s="45" t="s">
        <v>20</v>
      </c>
      <c r="B117" s="64">
        <f>SUM(C117:Q117)</f>
        <v>1793</v>
      </c>
      <c r="C117" s="61">
        <v>1325</v>
      </c>
      <c r="D117" s="74"/>
      <c r="E117" s="61">
        <f>E113*5</f>
        <v>30.25</v>
      </c>
      <c r="F117" s="61">
        <f>F113*5</f>
        <v>81</v>
      </c>
      <c r="G117" s="61">
        <f>G113*5</f>
        <v>30.5</v>
      </c>
      <c r="H117" s="74"/>
      <c r="I117" s="61">
        <f>I113*5</f>
        <v>144.25</v>
      </c>
      <c r="J117" s="61">
        <f>J113*5</f>
        <v>19.25</v>
      </c>
      <c r="K117" s="61">
        <f>K113*5</f>
        <v>5</v>
      </c>
      <c r="L117" s="61">
        <f>L113*5</f>
        <v>4</v>
      </c>
      <c r="M117" s="61">
        <f>M113*5</f>
        <v>104</v>
      </c>
      <c r="N117" s="61">
        <v>0.25</v>
      </c>
      <c r="O117" s="61">
        <f>O113*5</f>
        <v>2.25</v>
      </c>
      <c r="P117" s="61">
        <f>P113*5</f>
        <v>25</v>
      </c>
      <c r="Q117" s="61">
        <f>Q113*5</f>
        <v>22.25</v>
      </c>
      <c r="R117" s="76"/>
    </row>
    <row r="118" spans="1:18" s="36" customFormat="1" ht="12.75">
      <c r="A118" s="45" t="s">
        <v>21</v>
      </c>
      <c r="B118" s="64">
        <f>SUM(C118:R118)</f>
        <v>3350.68</v>
      </c>
      <c r="C118" s="61">
        <v>1987</v>
      </c>
      <c r="D118" s="74"/>
      <c r="E118" s="61">
        <f>E113*6</f>
        <v>36.3</v>
      </c>
      <c r="F118" s="61">
        <f>F113*6</f>
        <v>97.19999999999999</v>
      </c>
      <c r="G118" s="61">
        <f>G113*6</f>
        <v>36.599999999999994</v>
      </c>
      <c r="H118" s="74"/>
      <c r="I118" s="61">
        <f>I113*6</f>
        <v>173.10000000000002</v>
      </c>
      <c r="J118" s="61">
        <f>J113*6</f>
        <v>23.1</v>
      </c>
      <c r="K118" s="61">
        <f>K113*6</f>
        <v>6</v>
      </c>
      <c r="L118" s="61">
        <f>L113*6</f>
        <v>4.800000000000001</v>
      </c>
      <c r="M118" s="61">
        <f>M113*6</f>
        <v>124.80000000000001</v>
      </c>
      <c r="N118" s="61">
        <v>0.38</v>
      </c>
      <c r="O118" s="61">
        <f>O113*6</f>
        <v>2.7</v>
      </c>
      <c r="P118" s="61">
        <f>P113*6</f>
        <v>30</v>
      </c>
      <c r="Q118" s="61">
        <f>Q113*6</f>
        <v>26.700000000000003</v>
      </c>
      <c r="R118" s="73">
        <v>802</v>
      </c>
    </row>
    <row r="119" spans="1:18" s="36" customFormat="1" ht="12.75">
      <c r="A119" s="45" t="s">
        <v>22</v>
      </c>
      <c r="B119" s="64">
        <f>SUM(C119:R119)</f>
        <v>3444.2299999999996</v>
      </c>
      <c r="C119" s="61">
        <v>1987</v>
      </c>
      <c r="D119" s="74"/>
      <c r="E119" s="61">
        <f>E113*7</f>
        <v>42.35</v>
      </c>
      <c r="F119" s="61">
        <f>F113*7</f>
        <v>113.39999999999999</v>
      </c>
      <c r="G119" s="61">
        <f>G113*7</f>
        <v>42.699999999999996</v>
      </c>
      <c r="H119" s="74"/>
      <c r="I119" s="61">
        <f>I113*7</f>
        <v>201.95000000000002</v>
      </c>
      <c r="J119" s="61">
        <f>J113*7</f>
        <v>26.95</v>
      </c>
      <c r="K119" s="61">
        <f>K113*7</f>
        <v>7</v>
      </c>
      <c r="L119" s="61">
        <f>L113*7</f>
        <v>5.6000000000000005</v>
      </c>
      <c r="M119" s="61">
        <f>M113*7</f>
        <v>145.6</v>
      </c>
      <c r="N119" s="61">
        <v>0.38</v>
      </c>
      <c r="O119" s="61">
        <f>O113*7</f>
        <v>3.15</v>
      </c>
      <c r="P119" s="61">
        <f>P113*7</f>
        <v>35</v>
      </c>
      <c r="Q119" s="61">
        <f>Q113*7</f>
        <v>31.150000000000002</v>
      </c>
      <c r="R119" s="73">
        <v>802</v>
      </c>
    </row>
    <row r="120" spans="1:18" s="36" customFormat="1" ht="12.75">
      <c r="A120" s="45" t="s">
        <v>23</v>
      </c>
      <c r="B120" s="64">
        <f>SUM(C120:R120)</f>
        <v>3537.7800000000007</v>
      </c>
      <c r="C120" s="61">
        <v>1987</v>
      </c>
      <c r="D120" s="74"/>
      <c r="E120" s="61">
        <f>E113*8</f>
        <v>48.4</v>
      </c>
      <c r="F120" s="61">
        <f>F113*8</f>
        <v>129.6</v>
      </c>
      <c r="G120" s="61">
        <f>G113*8</f>
        <v>48.8</v>
      </c>
      <c r="H120" s="74"/>
      <c r="I120" s="61">
        <f>I113*8</f>
        <v>230.8</v>
      </c>
      <c r="J120" s="61">
        <f>J113*8</f>
        <v>30.8</v>
      </c>
      <c r="K120" s="61">
        <f>K113*8</f>
        <v>8</v>
      </c>
      <c r="L120" s="61">
        <f>L113*8</f>
        <v>6.4</v>
      </c>
      <c r="M120" s="61">
        <f>M113*8</f>
        <v>166.4</v>
      </c>
      <c r="N120" s="61">
        <v>0.38</v>
      </c>
      <c r="O120" s="61">
        <f>O113*8</f>
        <v>3.6</v>
      </c>
      <c r="P120" s="61">
        <f>P113*8</f>
        <v>40</v>
      </c>
      <c r="Q120" s="61">
        <f>Q113*8</f>
        <v>35.6</v>
      </c>
      <c r="R120" s="73">
        <v>802</v>
      </c>
    </row>
    <row r="121" spans="1:18" s="36" customFormat="1" ht="33" customHeight="1">
      <c r="A121" s="46" t="s">
        <v>29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6"/>
      <c r="R121" s="66"/>
    </row>
    <row r="122" spans="1:18" s="36" customFormat="1" ht="12.75">
      <c r="A122" s="45" t="s">
        <v>16</v>
      </c>
      <c r="B122" s="64">
        <f>SUM(D122:Q122)</f>
        <v>2057.6799999999994</v>
      </c>
      <c r="C122" s="74"/>
      <c r="D122" s="61">
        <v>1964</v>
      </c>
      <c r="E122" s="61">
        <f>E113</f>
        <v>6.05</v>
      </c>
      <c r="F122" s="61">
        <f>F90</f>
        <v>16.2</v>
      </c>
      <c r="G122" s="61">
        <f>G99</f>
        <v>6.1</v>
      </c>
      <c r="H122" s="74"/>
      <c r="I122" s="61">
        <f>I113</f>
        <v>28.85</v>
      </c>
      <c r="J122" s="61">
        <f>J99</f>
        <v>3.85</v>
      </c>
      <c r="K122" s="61">
        <f>K90</f>
        <v>1</v>
      </c>
      <c r="L122" s="61">
        <f>L99</f>
        <v>0.8</v>
      </c>
      <c r="M122" s="61">
        <f>M113</f>
        <v>20.8</v>
      </c>
      <c r="N122" s="61">
        <v>0.13</v>
      </c>
      <c r="O122" s="61">
        <f>O90</f>
        <v>0.45</v>
      </c>
      <c r="P122" s="61">
        <f>P90</f>
        <v>5</v>
      </c>
      <c r="Q122" s="61">
        <f>Q90</f>
        <v>4.45</v>
      </c>
      <c r="R122" s="79"/>
    </row>
    <row r="123" spans="1:18" s="36" customFormat="1" ht="12.75">
      <c r="A123" s="45" t="s">
        <v>17</v>
      </c>
      <c r="B123" s="64">
        <f>SUM(D123:Q123)</f>
        <v>2151.23</v>
      </c>
      <c r="C123" s="74"/>
      <c r="D123" s="61">
        <v>1964</v>
      </c>
      <c r="E123" s="61">
        <f>E122*2</f>
        <v>12.1</v>
      </c>
      <c r="F123" s="61">
        <f>F122*2</f>
        <v>32.4</v>
      </c>
      <c r="G123" s="61">
        <f>G122*2</f>
        <v>12.2</v>
      </c>
      <c r="H123" s="74"/>
      <c r="I123" s="61">
        <f>I122*2</f>
        <v>57.7</v>
      </c>
      <c r="J123" s="61">
        <f>J122*2</f>
        <v>7.7</v>
      </c>
      <c r="K123" s="61">
        <f>K122*2</f>
        <v>2</v>
      </c>
      <c r="L123" s="61">
        <f>L122*2</f>
        <v>1.6</v>
      </c>
      <c r="M123" s="61">
        <f>M122*2</f>
        <v>41.6</v>
      </c>
      <c r="N123" s="61">
        <v>0.13</v>
      </c>
      <c r="O123" s="61">
        <f>O122*2</f>
        <v>0.9</v>
      </c>
      <c r="P123" s="61">
        <f>P122*2</f>
        <v>10</v>
      </c>
      <c r="Q123" s="61">
        <f>Q122*2</f>
        <v>8.9</v>
      </c>
      <c r="R123" s="79"/>
    </row>
    <row r="124" spans="1:18" s="36" customFormat="1" ht="12.75">
      <c r="A124" s="45" t="s">
        <v>18</v>
      </c>
      <c r="B124" s="64">
        <f>SUM(D124:Q124)</f>
        <v>4207.900000000001</v>
      </c>
      <c r="C124" s="74"/>
      <c r="D124" s="61">
        <v>3927</v>
      </c>
      <c r="E124" s="61">
        <f>E122*3</f>
        <v>18.15</v>
      </c>
      <c r="F124" s="61">
        <f>F122*3</f>
        <v>48.599999999999994</v>
      </c>
      <c r="G124" s="61">
        <f>G122*3</f>
        <v>18.299999999999997</v>
      </c>
      <c r="H124" s="74"/>
      <c r="I124" s="61">
        <f>I122*3</f>
        <v>86.55000000000001</v>
      </c>
      <c r="J124" s="61">
        <f>J122*3</f>
        <v>11.55</v>
      </c>
      <c r="K124" s="61">
        <f>K122*3</f>
        <v>3</v>
      </c>
      <c r="L124" s="61">
        <f>L122*3</f>
        <v>2.4000000000000004</v>
      </c>
      <c r="M124" s="61">
        <f>M122*3</f>
        <v>62.400000000000006</v>
      </c>
      <c r="N124" s="61">
        <v>0.25</v>
      </c>
      <c r="O124" s="61">
        <f>O122*3</f>
        <v>1.35</v>
      </c>
      <c r="P124" s="61">
        <f>P122*3</f>
        <v>15</v>
      </c>
      <c r="Q124" s="61">
        <f>Q122*3</f>
        <v>13.350000000000001</v>
      </c>
      <c r="R124" s="79"/>
    </row>
    <row r="125" spans="1:18" s="36" customFormat="1" ht="12.75">
      <c r="A125" s="45" t="s">
        <v>19</v>
      </c>
      <c r="B125" s="64">
        <f>SUM(D125:Q125)</f>
        <v>4301.45</v>
      </c>
      <c r="C125" s="74"/>
      <c r="D125" s="61">
        <v>3927</v>
      </c>
      <c r="E125" s="61">
        <f>E122*4</f>
        <v>24.2</v>
      </c>
      <c r="F125" s="61">
        <f>F122*4</f>
        <v>64.8</v>
      </c>
      <c r="G125" s="61">
        <f>G122*4</f>
        <v>24.4</v>
      </c>
      <c r="H125" s="74"/>
      <c r="I125" s="61">
        <f>I122*4</f>
        <v>115.4</v>
      </c>
      <c r="J125" s="61">
        <f>J122*4</f>
        <v>15.4</v>
      </c>
      <c r="K125" s="61">
        <f>K122*4</f>
        <v>4</v>
      </c>
      <c r="L125" s="61">
        <f>L122*4</f>
        <v>3.2</v>
      </c>
      <c r="M125" s="61">
        <f>M122*4</f>
        <v>83.2</v>
      </c>
      <c r="N125" s="61">
        <v>0.25</v>
      </c>
      <c r="O125" s="61">
        <f>O122*4</f>
        <v>1.8</v>
      </c>
      <c r="P125" s="61">
        <f>P122*4</f>
        <v>20</v>
      </c>
      <c r="Q125" s="61">
        <f>Q122*4</f>
        <v>17.8</v>
      </c>
      <c r="R125" s="79"/>
    </row>
    <row r="126" spans="1:18" s="36" customFormat="1" ht="12.75">
      <c r="A126" s="45" t="s">
        <v>20</v>
      </c>
      <c r="B126" s="64">
        <f>SUM(D126:Q126)</f>
        <v>4395</v>
      </c>
      <c r="C126" s="74"/>
      <c r="D126" s="61">
        <v>3927</v>
      </c>
      <c r="E126" s="61">
        <f>E122*5</f>
        <v>30.25</v>
      </c>
      <c r="F126" s="61">
        <f>F122*5</f>
        <v>81</v>
      </c>
      <c r="G126" s="61">
        <f>G122*5</f>
        <v>30.5</v>
      </c>
      <c r="H126" s="74"/>
      <c r="I126" s="61">
        <f>I122*5</f>
        <v>144.25</v>
      </c>
      <c r="J126" s="61">
        <f>J122*5</f>
        <v>19.25</v>
      </c>
      <c r="K126" s="61">
        <f>K122*5</f>
        <v>5</v>
      </c>
      <c r="L126" s="61">
        <f>L122*5</f>
        <v>4</v>
      </c>
      <c r="M126" s="61">
        <f>M122*5</f>
        <v>104</v>
      </c>
      <c r="N126" s="61">
        <v>0.25</v>
      </c>
      <c r="O126" s="61">
        <f>O122*5</f>
        <v>2.25</v>
      </c>
      <c r="P126" s="61">
        <f>P122*5</f>
        <v>25</v>
      </c>
      <c r="Q126" s="61">
        <f>Q122*5</f>
        <v>22.25</v>
      </c>
      <c r="R126" s="79"/>
    </row>
    <row r="127" spans="1:18" s="36" customFormat="1" ht="12.75">
      <c r="A127" s="45" t="s">
        <v>21</v>
      </c>
      <c r="B127" s="64">
        <f>SUM(D127:R127)</f>
        <v>7253.680000000001</v>
      </c>
      <c r="C127" s="74"/>
      <c r="D127" s="61">
        <v>5890</v>
      </c>
      <c r="E127" s="61">
        <f>E122*6</f>
        <v>36.3</v>
      </c>
      <c r="F127" s="61">
        <f>F122*6</f>
        <v>97.19999999999999</v>
      </c>
      <c r="G127" s="61">
        <f>G122*6</f>
        <v>36.599999999999994</v>
      </c>
      <c r="H127" s="74"/>
      <c r="I127" s="61">
        <f>I122*6</f>
        <v>173.10000000000002</v>
      </c>
      <c r="J127" s="61">
        <f>J122*6</f>
        <v>23.1</v>
      </c>
      <c r="K127" s="61">
        <f>K122*6</f>
        <v>6</v>
      </c>
      <c r="L127" s="61">
        <f>L122*6</f>
        <v>4.800000000000001</v>
      </c>
      <c r="M127" s="61">
        <f>M122*6</f>
        <v>124.80000000000001</v>
      </c>
      <c r="N127" s="61">
        <v>0.38</v>
      </c>
      <c r="O127" s="61">
        <f>O122*6</f>
        <v>2.7</v>
      </c>
      <c r="P127" s="61">
        <f>P122*6</f>
        <v>30</v>
      </c>
      <c r="Q127" s="61">
        <f>Q122*6</f>
        <v>26.700000000000003</v>
      </c>
      <c r="R127" s="73">
        <v>802</v>
      </c>
    </row>
    <row r="128" spans="1:18" s="36" customFormat="1" ht="12.75">
      <c r="A128" s="45" t="s">
        <v>22</v>
      </c>
      <c r="B128" s="64">
        <f>SUM(D128:R128)</f>
        <v>7347.23</v>
      </c>
      <c r="C128" s="74"/>
      <c r="D128" s="61">
        <v>5890</v>
      </c>
      <c r="E128" s="61">
        <f>E122*7</f>
        <v>42.35</v>
      </c>
      <c r="F128" s="61">
        <f>F122*7</f>
        <v>113.39999999999999</v>
      </c>
      <c r="G128" s="61">
        <f>G122*7</f>
        <v>42.699999999999996</v>
      </c>
      <c r="H128" s="74"/>
      <c r="I128" s="61">
        <f>I122*7</f>
        <v>201.95000000000002</v>
      </c>
      <c r="J128" s="61">
        <f>J122*7</f>
        <v>26.95</v>
      </c>
      <c r="K128" s="61">
        <f>K122*7</f>
        <v>7</v>
      </c>
      <c r="L128" s="61">
        <f>L122*7</f>
        <v>5.6000000000000005</v>
      </c>
      <c r="M128" s="61">
        <f>M122*7</f>
        <v>145.6</v>
      </c>
      <c r="N128" s="61">
        <v>0.38</v>
      </c>
      <c r="O128" s="61">
        <f>O122*7</f>
        <v>3.15</v>
      </c>
      <c r="P128" s="61">
        <f>P122*7</f>
        <v>35</v>
      </c>
      <c r="Q128" s="61">
        <f>Q122*7</f>
        <v>31.150000000000002</v>
      </c>
      <c r="R128" s="73">
        <v>802</v>
      </c>
    </row>
    <row r="129" spans="1:18" s="36" customFormat="1" ht="13.5" thickBot="1">
      <c r="A129" s="47" t="s">
        <v>23</v>
      </c>
      <c r="B129" s="64">
        <f>SUM(D129:R129)</f>
        <v>7440.780000000001</v>
      </c>
      <c r="C129" s="74"/>
      <c r="D129" s="61">
        <v>5890</v>
      </c>
      <c r="E129" s="61">
        <f>E122*8</f>
        <v>48.4</v>
      </c>
      <c r="F129" s="61">
        <f>F122*8</f>
        <v>129.6</v>
      </c>
      <c r="G129" s="61">
        <f>G122*8</f>
        <v>48.8</v>
      </c>
      <c r="H129" s="74"/>
      <c r="I129" s="61">
        <f>I122*8</f>
        <v>230.8</v>
      </c>
      <c r="J129" s="61">
        <f>J122*8</f>
        <v>30.8</v>
      </c>
      <c r="K129" s="61">
        <f>K122*8</f>
        <v>8</v>
      </c>
      <c r="L129" s="61">
        <f>L122*8</f>
        <v>6.4</v>
      </c>
      <c r="M129" s="61">
        <f>M122*8</f>
        <v>166.4</v>
      </c>
      <c r="N129" s="61">
        <v>0.38</v>
      </c>
      <c r="O129" s="61">
        <f>O122*8</f>
        <v>3.6</v>
      </c>
      <c r="P129" s="61">
        <f>P122*8</f>
        <v>40</v>
      </c>
      <c r="Q129" s="61">
        <f>Q122*8</f>
        <v>35.6</v>
      </c>
      <c r="R129" s="73">
        <v>802</v>
      </c>
    </row>
    <row r="130" spans="1:18" s="36" customFormat="1" ht="12.75">
      <c r="A130" s="86"/>
      <c r="B130" s="14"/>
      <c r="C130" s="12"/>
      <c r="D130" s="38"/>
      <c r="E130" s="38"/>
      <c r="F130" s="38"/>
      <c r="G130" s="38"/>
      <c r="H130" s="12"/>
      <c r="I130" s="38"/>
      <c r="J130" s="38"/>
      <c r="K130" s="38"/>
      <c r="L130" s="38"/>
      <c r="M130" s="38"/>
      <c r="N130" s="38"/>
      <c r="O130" s="38"/>
      <c r="P130" s="38"/>
      <c r="Q130" s="38"/>
      <c r="R130" s="87"/>
    </row>
    <row r="131" spans="1:18" s="36" customFormat="1" ht="12.75">
      <c r="A131" s="86"/>
      <c r="B131" s="14"/>
      <c r="C131" s="12"/>
      <c r="D131" s="38"/>
      <c r="E131" s="38"/>
      <c r="F131" s="38"/>
      <c r="G131" s="38"/>
      <c r="H131" s="12"/>
      <c r="I131" s="38"/>
      <c r="J131" s="38"/>
      <c r="K131" s="38"/>
      <c r="L131" s="38"/>
      <c r="M131" s="38"/>
      <c r="N131" s="38"/>
      <c r="O131" s="38"/>
      <c r="P131" s="38"/>
      <c r="Q131" s="38"/>
      <c r="R131" s="87"/>
    </row>
    <row r="132" spans="15:18" s="36" customFormat="1" ht="12.75">
      <c r="O132" s="83"/>
      <c r="R132" s="75"/>
    </row>
    <row r="133" spans="1:15" ht="18" customHeight="1" thickBot="1">
      <c r="A133" s="88" t="s">
        <v>62</v>
      </c>
      <c r="B133" s="88"/>
      <c r="C133" s="39"/>
      <c r="D133" s="8"/>
      <c r="E133" s="12"/>
      <c r="F133" s="20"/>
      <c r="G133" s="12"/>
      <c r="H133" s="11"/>
      <c r="I133" s="20"/>
      <c r="J133" s="12"/>
      <c r="K133" s="12"/>
      <c r="L133" s="20"/>
      <c r="M133" s="12"/>
      <c r="N133" s="25"/>
      <c r="O133" s="26"/>
    </row>
    <row r="134" spans="1:36" s="9" customFormat="1" ht="36" customHeight="1" thickBot="1">
      <c r="A134" s="1" t="s">
        <v>2</v>
      </c>
      <c r="B134" s="48" t="s">
        <v>3</v>
      </c>
      <c r="C134" s="48" t="s">
        <v>4</v>
      </c>
      <c r="D134" s="49" t="s">
        <v>5</v>
      </c>
      <c r="E134" s="51" t="s">
        <v>44</v>
      </c>
      <c r="F134" s="50" t="s">
        <v>38</v>
      </c>
      <c r="G134" s="51" t="s">
        <v>42</v>
      </c>
      <c r="H134" s="50" t="s">
        <v>6</v>
      </c>
      <c r="I134" s="52" t="s">
        <v>7</v>
      </c>
      <c r="J134" s="51" t="s">
        <v>8</v>
      </c>
      <c r="K134" s="51" t="s">
        <v>43</v>
      </c>
      <c r="L134" s="68" t="s">
        <v>47</v>
      </c>
      <c r="M134" s="51" t="s">
        <v>39</v>
      </c>
      <c r="N134" s="53" t="s">
        <v>35</v>
      </c>
      <c r="O134" s="53" t="s">
        <v>67</v>
      </c>
      <c r="P134" s="55" t="s">
        <v>41</v>
      </c>
      <c r="Q134" s="54" t="s">
        <v>45</v>
      </c>
      <c r="R134" s="33" t="s">
        <v>40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18" ht="12.75">
      <c r="A135" s="42" t="s">
        <v>13</v>
      </c>
      <c r="B135" s="58">
        <f>SUM(C135:R135)</f>
        <v>4619</v>
      </c>
      <c r="C135" s="18">
        <v>2499</v>
      </c>
      <c r="D135" s="59"/>
      <c r="E135" s="61">
        <f>E110</f>
        <v>148</v>
      </c>
      <c r="F135" s="60">
        <f>F110</f>
        <v>286</v>
      </c>
      <c r="G135" s="61">
        <v>77</v>
      </c>
      <c r="H135" s="62"/>
      <c r="I135" s="60">
        <v>344</v>
      </c>
      <c r="J135" s="61">
        <v>48</v>
      </c>
      <c r="K135" s="61">
        <v>12</v>
      </c>
      <c r="L135" s="60">
        <v>10</v>
      </c>
      <c r="M135" s="61">
        <v>272</v>
      </c>
      <c r="N135" s="60">
        <v>0.5</v>
      </c>
      <c r="O135" s="60">
        <f>O110</f>
        <v>5</v>
      </c>
      <c r="P135" s="61">
        <f>P110</f>
        <v>59</v>
      </c>
      <c r="Q135" s="18">
        <v>56.5</v>
      </c>
      <c r="R135" s="73">
        <v>802</v>
      </c>
    </row>
    <row r="136" spans="1:18" ht="12.75">
      <c r="A136" s="43" t="s">
        <v>14</v>
      </c>
      <c r="B136" s="58">
        <f>SUM(C136:R136)</f>
        <v>10272.5</v>
      </c>
      <c r="C136" s="59"/>
      <c r="D136" s="18">
        <v>8152.5</v>
      </c>
      <c r="E136" s="61">
        <f>E135</f>
        <v>148</v>
      </c>
      <c r="F136" s="60">
        <f>F111</f>
        <v>286</v>
      </c>
      <c r="G136" s="61">
        <v>77</v>
      </c>
      <c r="H136" s="62"/>
      <c r="I136" s="60">
        <v>344</v>
      </c>
      <c r="J136" s="61">
        <v>48</v>
      </c>
      <c r="K136" s="61">
        <v>12</v>
      </c>
      <c r="L136" s="60">
        <v>10</v>
      </c>
      <c r="M136" s="61">
        <f>M135</f>
        <v>272</v>
      </c>
      <c r="N136" s="60">
        <v>0.5</v>
      </c>
      <c r="O136" s="60">
        <f>O111</f>
        <v>5</v>
      </c>
      <c r="P136" s="61">
        <f>P135</f>
        <v>59</v>
      </c>
      <c r="Q136" s="18">
        <v>56.5</v>
      </c>
      <c r="R136" s="73">
        <v>802</v>
      </c>
    </row>
    <row r="137" spans="1:18" ht="24.75" customHeight="1">
      <c r="A137" s="101" t="s">
        <v>28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6"/>
      <c r="R137" s="66"/>
    </row>
    <row r="138" spans="1:18" s="36" customFormat="1" ht="12.75">
      <c r="A138" s="45" t="s">
        <v>16</v>
      </c>
      <c r="B138" s="64">
        <f>SUM(C138:Q138)</f>
        <v>718.6800000000001</v>
      </c>
      <c r="C138" s="61">
        <v>625</v>
      </c>
      <c r="D138" s="63"/>
      <c r="E138" s="61">
        <f>E113</f>
        <v>6.05</v>
      </c>
      <c r="F138" s="61">
        <f>F113</f>
        <v>16.2</v>
      </c>
      <c r="G138" s="61">
        <v>6.1</v>
      </c>
      <c r="H138" s="63"/>
      <c r="I138" s="61">
        <v>28.85</v>
      </c>
      <c r="J138" s="61">
        <v>3.85</v>
      </c>
      <c r="K138" s="61">
        <v>1</v>
      </c>
      <c r="L138" s="61">
        <v>0.8</v>
      </c>
      <c r="M138" s="61">
        <v>20.8</v>
      </c>
      <c r="N138" s="61">
        <v>0.13</v>
      </c>
      <c r="O138" s="61">
        <f>O113</f>
        <v>0.45</v>
      </c>
      <c r="P138" s="61">
        <f>P113</f>
        <v>5</v>
      </c>
      <c r="Q138" s="61">
        <v>4.45</v>
      </c>
      <c r="R138" s="66"/>
    </row>
    <row r="139" spans="1:18" s="36" customFormat="1" ht="12.75">
      <c r="A139" s="45" t="s">
        <v>17</v>
      </c>
      <c r="B139" s="64">
        <f>SUM(C139:Q139)</f>
        <v>812.2300000000001</v>
      </c>
      <c r="C139" s="61">
        <v>625</v>
      </c>
      <c r="D139" s="63"/>
      <c r="E139" s="61">
        <f>E138*2</f>
        <v>12.1</v>
      </c>
      <c r="F139" s="61">
        <f>F138*2</f>
        <v>32.4</v>
      </c>
      <c r="G139" s="61">
        <f>G138*2</f>
        <v>12.2</v>
      </c>
      <c r="H139" s="63"/>
      <c r="I139" s="61">
        <f>I138*2</f>
        <v>57.7</v>
      </c>
      <c r="J139" s="61">
        <f>J138*2</f>
        <v>7.7</v>
      </c>
      <c r="K139" s="61">
        <f>K138*2</f>
        <v>2</v>
      </c>
      <c r="L139" s="61">
        <f>L138*2</f>
        <v>1.6</v>
      </c>
      <c r="M139" s="61">
        <f>M138*2</f>
        <v>41.6</v>
      </c>
      <c r="N139" s="61">
        <v>0.13</v>
      </c>
      <c r="O139" s="61">
        <f>O138*2</f>
        <v>0.9</v>
      </c>
      <c r="P139" s="61">
        <f>P138*2</f>
        <v>10</v>
      </c>
      <c r="Q139" s="61">
        <f>Q138*2</f>
        <v>8.9</v>
      </c>
      <c r="R139" s="66"/>
    </row>
    <row r="140" spans="1:18" s="36" customFormat="1" ht="12.75">
      <c r="A140" s="45" t="s">
        <v>18</v>
      </c>
      <c r="B140" s="64">
        <f>SUM(C140:Q140)</f>
        <v>1530.8999999999999</v>
      </c>
      <c r="C140" s="61">
        <v>1250</v>
      </c>
      <c r="D140" s="63"/>
      <c r="E140" s="61">
        <f>E138*3</f>
        <v>18.15</v>
      </c>
      <c r="F140" s="61">
        <f>F138*3</f>
        <v>48.599999999999994</v>
      </c>
      <c r="G140" s="61">
        <f>G138*3</f>
        <v>18.299999999999997</v>
      </c>
      <c r="H140" s="63"/>
      <c r="I140" s="61">
        <f>I138*3</f>
        <v>86.55000000000001</v>
      </c>
      <c r="J140" s="61">
        <f>J138*3</f>
        <v>11.55</v>
      </c>
      <c r="K140" s="61">
        <f>K138*3</f>
        <v>3</v>
      </c>
      <c r="L140" s="61">
        <f>L138*3</f>
        <v>2.4000000000000004</v>
      </c>
      <c r="M140" s="61">
        <f>M138*3</f>
        <v>62.400000000000006</v>
      </c>
      <c r="N140" s="61">
        <v>0.25</v>
      </c>
      <c r="O140" s="61">
        <f>O138*3</f>
        <v>1.35</v>
      </c>
      <c r="P140" s="61">
        <f>P138*3</f>
        <v>15</v>
      </c>
      <c r="Q140" s="61">
        <f>Q138*3</f>
        <v>13.350000000000001</v>
      </c>
      <c r="R140" s="66"/>
    </row>
    <row r="141" spans="1:18" s="36" customFormat="1" ht="12.75">
      <c r="A141" s="45" t="s">
        <v>19</v>
      </c>
      <c r="B141" s="64">
        <f>SUM(C141:Q141)</f>
        <v>1624.4500000000003</v>
      </c>
      <c r="C141" s="61">
        <v>1250</v>
      </c>
      <c r="D141" s="63"/>
      <c r="E141" s="61">
        <f>E138*4</f>
        <v>24.2</v>
      </c>
      <c r="F141" s="61">
        <f>F138*4</f>
        <v>64.8</v>
      </c>
      <c r="G141" s="61">
        <f>G138*4</f>
        <v>24.4</v>
      </c>
      <c r="H141" s="63"/>
      <c r="I141" s="61">
        <f>I138*4</f>
        <v>115.4</v>
      </c>
      <c r="J141" s="61">
        <f>J138*4</f>
        <v>15.4</v>
      </c>
      <c r="K141" s="61">
        <f>K138*4</f>
        <v>4</v>
      </c>
      <c r="L141" s="61">
        <f>L138*4</f>
        <v>3.2</v>
      </c>
      <c r="M141" s="61">
        <f>M138*4</f>
        <v>83.2</v>
      </c>
      <c r="N141" s="61">
        <v>0.25</v>
      </c>
      <c r="O141" s="61">
        <f>O138*4</f>
        <v>1.8</v>
      </c>
      <c r="P141" s="61">
        <f>P138*4</f>
        <v>20</v>
      </c>
      <c r="Q141" s="61">
        <f>Q138*4</f>
        <v>17.8</v>
      </c>
      <c r="R141" s="66"/>
    </row>
    <row r="142" spans="1:18" s="36" customFormat="1" ht="12.75">
      <c r="A142" s="45" t="s">
        <v>20</v>
      </c>
      <c r="B142" s="64">
        <f>SUM(C142:Q142)</f>
        <v>1718</v>
      </c>
      <c r="C142" s="61">
        <v>1250</v>
      </c>
      <c r="D142" s="63"/>
      <c r="E142" s="61">
        <f>E138*5</f>
        <v>30.25</v>
      </c>
      <c r="F142" s="61">
        <f>F138*5</f>
        <v>81</v>
      </c>
      <c r="G142" s="61">
        <f>G138*5</f>
        <v>30.5</v>
      </c>
      <c r="H142" s="63"/>
      <c r="I142" s="61">
        <f>I138*5</f>
        <v>144.25</v>
      </c>
      <c r="J142" s="61">
        <f>J138*5</f>
        <v>19.25</v>
      </c>
      <c r="K142" s="61">
        <f>K138*5</f>
        <v>5</v>
      </c>
      <c r="L142" s="61">
        <f>L138*5</f>
        <v>4</v>
      </c>
      <c r="M142" s="61">
        <f>M138*5</f>
        <v>104</v>
      </c>
      <c r="N142" s="61">
        <v>0.25</v>
      </c>
      <c r="O142" s="61">
        <f>O138*5</f>
        <v>2.25</v>
      </c>
      <c r="P142" s="61">
        <f>P138*5</f>
        <v>25</v>
      </c>
      <c r="Q142" s="61">
        <f>Q138*5</f>
        <v>22.25</v>
      </c>
      <c r="R142" s="66"/>
    </row>
    <row r="143" spans="1:18" s="36" customFormat="1" ht="12.75">
      <c r="A143" s="45" t="s">
        <v>21</v>
      </c>
      <c r="B143" s="64">
        <f>SUM(C143:R143)</f>
        <v>3238.68</v>
      </c>
      <c r="C143" s="61">
        <v>1875</v>
      </c>
      <c r="D143" s="63"/>
      <c r="E143" s="61">
        <f>E138*6</f>
        <v>36.3</v>
      </c>
      <c r="F143" s="61">
        <f>F138*6</f>
        <v>97.19999999999999</v>
      </c>
      <c r="G143" s="61">
        <f>G138*6</f>
        <v>36.599999999999994</v>
      </c>
      <c r="H143" s="63"/>
      <c r="I143" s="61">
        <f>I138*6</f>
        <v>173.10000000000002</v>
      </c>
      <c r="J143" s="61">
        <f>J138*6</f>
        <v>23.1</v>
      </c>
      <c r="K143" s="61">
        <f>K138*6</f>
        <v>6</v>
      </c>
      <c r="L143" s="61">
        <f>L138*6</f>
        <v>4.800000000000001</v>
      </c>
      <c r="M143" s="61">
        <f>M138*6</f>
        <v>124.80000000000001</v>
      </c>
      <c r="N143" s="61">
        <v>0.38</v>
      </c>
      <c r="O143" s="61">
        <f>O138*6</f>
        <v>2.7</v>
      </c>
      <c r="P143" s="61">
        <f>P138*6</f>
        <v>30</v>
      </c>
      <c r="Q143" s="61">
        <f>Q138*6</f>
        <v>26.700000000000003</v>
      </c>
      <c r="R143" s="73">
        <v>802</v>
      </c>
    </row>
    <row r="144" spans="1:18" s="36" customFormat="1" ht="12.75">
      <c r="A144" s="45" t="s">
        <v>22</v>
      </c>
      <c r="B144" s="64">
        <f>SUM(C144:R144)</f>
        <v>3332.2299999999996</v>
      </c>
      <c r="C144" s="61">
        <v>1875</v>
      </c>
      <c r="D144" s="63"/>
      <c r="E144" s="61">
        <f>E138*7</f>
        <v>42.35</v>
      </c>
      <c r="F144" s="61">
        <f>F138*7</f>
        <v>113.39999999999999</v>
      </c>
      <c r="G144" s="61">
        <f>G138*7</f>
        <v>42.699999999999996</v>
      </c>
      <c r="H144" s="63"/>
      <c r="I144" s="61">
        <f>I138*7</f>
        <v>201.95000000000002</v>
      </c>
      <c r="J144" s="61">
        <f>J138*7</f>
        <v>26.95</v>
      </c>
      <c r="K144" s="61">
        <f>K138*7</f>
        <v>7</v>
      </c>
      <c r="L144" s="61">
        <f>L138*7</f>
        <v>5.6000000000000005</v>
      </c>
      <c r="M144" s="61">
        <f>M138*7</f>
        <v>145.6</v>
      </c>
      <c r="N144" s="61">
        <v>0.38</v>
      </c>
      <c r="O144" s="61">
        <f>O138*7</f>
        <v>3.15</v>
      </c>
      <c r="P144" s="61">
        <f>P138*7</f>
        <v>35</v>
      </c>
      <c r="Q144" s="61">
        <f>Q138*7</f>
        <v>31.150000000000002</v>
      </c>
      <c r="R144" s="73">
        <v>802</v>
      </c>
    </row>
    <row r="145" spans="1:18" s="36" customFormat="1" ht="12.75">
      <c r="A145" s="45" t="s">
        <v>23</v>
      </c>
      <c r="B145" s="64">
        <f>SUM(C145:R145)</f>
        <v>3425.7800000000007</v>
      </c>
      <c r="C145" s="61">
        <v>1875</v>
      </c>
      <c r="D145" s="63"/>
      <c r="E145" s="61">
        <f>E138*8</f>
        <v>48.4</v>
      </c>
      <c r="F145" s="61">
        <f>F138*8</f>
        <v>129.6</v>
      </c>
      <c r="G145" s="61">
        <f>G138*8</f>
        <v>48.8</v>
      </c>
      <c r="H145" s="63"/>
      <c r="I145" s="61">
        <f>I138*8</f>
        <v>230.8</v>
      </c>
      <c r="J145" s="61">
        <f>J138*8</f>
        <v>30.8</v>
      </c>
      <c r="K145" s="61">
        <f>K138*8</f>
        <v>8</v>
      </c>
      <c r="L145" s="61">
        <f>L138*8</f>
        <v>6.4</v>
      </c>
      <c r="M145" s="61">
        <f>M138*8</f>
        <v>166.4</v>
      </c>
      <c r="N145" s="61">
        <v>0.38</v>
      </c>
      <c r="O145" s="61">
        <f>O138*8</f>
        <v>3.6</v>
      </c>
      <c r="P145" s="61">
        <f>P138*8</f>
        <v>40</v>
      </c>
      <c r="Q145" s="61">
        <f>Q138*8</f>
        <v>35.6</v>
      </c>
      <c r="R145" s="73">
        <v>802</v>
      </c>
    </row>
    <row r="146" spans="1:18" s="36" customFormat="1" ht="23.25" customHeight="1">
      <c r="A146" s="102" t="s">
        <v>29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6"/>
      <c r="R146" s="66"/>
    </row>
    <row r="147" spans="1:18" s="36" customFormat="1" ht="12.75">
      <c r="A147" s="45" t="s">
        <v>16</v>
      </c>
      <c r="B147" s="64">
        <f>SUM(D147:Q147)</f>
        <v>2132.68</v>
      </c>
      <c r="C147" s="63"/>
      <c r="D147" s="61">
        <v>2039</v>
      </c>
      <c r="E147" s="61">
        <f>E122</f>
        <v>6.05</v>
      </c>
      <c r="F147" s="61">
        <f>F122</f>
        <v>16.2</v>
      </c>
      <c r="G147" s="61">
        <v>6.1</v>
      </c>
      <c r="H147" s="63"/>
      <c r="I147" s="61">
        <v>28.85</v>
      </c>
      <c r="J147" s="61">
        <v>3.85</v>
      </c>
      <c r="K147" s="61">
        <v>1</v>
      </c>
      <c r="L147" s="61">
        <v>0.8</v>
      </c>
      <c r="M147" s="61">
        <f>M138</f>
        <v>20.8</v>
      </c>
      <c r="N147" s="61">
        <v>0.13</v>
      </c>
      <c r="O147" s="61">
        <f>O122</f>
        <v>0.45</v>
      </c>
      <c r="P147" s="61">
        <f>P122</f>
        <v>5</v>
      </c>
      <c r="Q147" s="61">
        <v>4.45</v>
      </c>
      <c r="R147" s="65"/>
    </row>
    <row r="148" spans="1:18" s="36" customFormat="1" ht="12.75">
      <c r="A148" s="45" t="s">
        <v>17</v>
      </c>
      <c r="B148" s="64">
        <f>SUM(D148:Q148)</f>
        <v>2226.2299999999996</v>
      </c>
      <c r="C148" s="63"/>
      <c r="D148" s="61">
        <v>2039</v>
      </c>
      <c r="E148" s="61">
        <f>E147*2</f>
        <v>12.1</v>
      </c>
      <c r="F148" s="61">
        <f>F147*2</f>
        <v>32.4</v>
      </c>
      <c r="G148" s="61">
        <f>G147*2</f>
        <v>12.2</v>
      </c>
      <c r="H148" s="63"/>
      <c r="I148" s="61">
        <f>I147*2</f>
        <v>57.7</v>
      </c>
      <c r="J148" s="61">
        <f>J147*2</f>
        <v>7.7</v>
      </c>
      <c r="K148" s="61">
        <f>K147*2</f>
        <v>2</v>
      </c>
      <c r="L148" s="61">
        <f>L147*2</f>
        <v>1.6</v>
      </c>
      <c r="M148" s="61">
        <f>M147*2</f>
        <v>41.6</v>
      </c>
      <c r="N148" s="61">
        <v>0.13</v>
      </c>
      <c r="O148" s="61">
        <f>O147*2</f>
        <v>0.9</v>
      </c>
      <c r="P148" s="61">
        <f>P147*2</f>
        <v>10</v>
      </c>
      <c r="Q148" s="61">
        <f>Q147*2</f>
        <v>8.9</v>
      </c>
      <c r="R148" s="65"/>
    </row>
    <row r="149" spans="1:18" s="36" customFormat="1" ht="12.75">
      <c r="A149" s="45" t="s">
        <v>18</v>
      </c>
      <c r="B149" s="64">
        <f>SUM(D149:Q149)</f>
        <v>4357.900000000001</v>
      </c>
      <c r="C149" s="63"/>
      <c r="D149" s="61">
        <v>4077</v>
      </c>
      <c r="E149" s="61">
        <f>E147*3</f>
        <v>18.15</v>
      </c>
      <c r="F149" s="61">
        <f>F147*3</f>
        <v>48.599999999999994</v>
      </c>
      <c r="G149" s="61">
        <f>G147*3</f>
        <v>18.299999999999997</v>
      </c>
      <c r="H149" s="63"/>
      <c r="I149" s="61">
        <f>I147*3</f>
        <v>86.55000000000001</v>
      </c>
      <c r="J149" s="61">
        <f>J147*3</f>
        <v>11.55</v>
      </c>
      <c r="K149" s="61">
        <f>K147*3</f>
        <v>3</v>
      </c>
      <c r="L149" s="61">
        <f>L147*3</f>
        <v>2.4000000000000004</v>
      </c>
      <c r="M149" s="61">
        <f>M147*3</f>
        <v>62.400000000000006</v>
      </c>
      <c r="N149" s="61">
        <v>0.25</v>
      </c>
      <c r="O149" s="61">
        <f>O147*3</f>
        <v>1.35</v>
      </c>
      <c r="P149" s="61">
        <f>P147*3</f>
        <v>15</v>
      </c>
      <c r="Q149" s="61">
        <f>Q147*3</f>
        <v>13.350000000000001</v>
      </c>
      <c r="R149" s="65"/>
    </row>
    <row r="150" spans="1:18" s="36" customFormat="1" ht="12.75">
      <c r="A150" s="45" t="s">
        <v>19</v>
      </c>
      <c r="B150" s="64">
        <f>SUM(D150:Q150)</f>
        <v>4451.449999999999</v>
      </c>
      <c r="C150" s="63"/>
      <c r="D150" s="61">
        <v>4077</v>
      </c>
      <c r="E150" s="61">
        <f>E147*4</f>
        <v>24.2</v>
      </c>
      <c r="F150" s="61">
        <f>F147*4</f>
        <v>64.8</v>
      </c>
      <c r="G150" s="61">
        <f>G147*4</f>
        <v>24.4</v>
      </c>
      <c r="H150" s="63"/>
      <c r="I150" s="61">
        <f>I147*4</f>
        <v>115.4</v>
      </c>
      <c r="J150" s="61">
        <f>J147*4</f>
        <v>15.4</v>
      </c>
      <c r="K150" s="61">
        <f>K147*4</f>
        <v>4</v>
      </c>
      <c r="L150" s="61">
        <f>L147*4</f>
        <v>3.2</v>
      </c>
      <c r="M150" s="61">
        <f>M147*4</f>
        <v>83.2</v>
      </c>
      <c r="N150" s="61">
        <v>0.25</v>
      </c>
      <c r="O150" s="61">
        <f>O147*4</f>
        <v>1.8</v>
      </c>
      <c r="P150" s="61">
        <f>P147*4</f>
        <v>20</v>
      </c>
      <c r="Q150" s="61">
        <f>Q147*4</f>
        <v>17.8</v>
      </c>
      <c r="R150" s="65"/>
    </row>
    <row r="151" spans="1:18" s="36" customFormat="1" ht="12.75">
      <c r="A151" s="45" t="s">
        <v>20</v>
      </c>
      <c r="B151" s="64">
        <f>SUM(D151:Q151)</f>
        <v>4545</v>
      </c>
      <c r="C151" s="63"/>
      <c r="D151" s="61">
        <v>4077</v>
      </c>
      <c r="E151" s="61">
        <f>E147*5</f>
        <v>30.25</v>
      </c>
      <c r="F151" s="61">
        <f>F147*5</f>
        <v>81</v>
      </c>
      <c r="G151" s="61">
        <f>G147*5</f>
        <v>30.5</v>
      </c>
      <c r="H151" s="63"/>
      <c r="I151" s="61">
        <f>I147*5</f>
        <v>144.25</v>
      </c>
      <c r="J151" s="61">
        <f>J147*5</f>
        <v>19.25</v>
      </c>
      <c r="K151" s="61">
        <f>K147*5</f>
        <v>5</v>
      </c>
      <c r="L151" s="61">
        <f>L147*5</f>
        <v>4</v>
      </c>
      <c r="M151" s="61">
        <f>M147*5</f>
        <v>104</v>
      </c>
      <c r="N151" s="61">
        <v>0.25</v>
      </c>
      <c r="O151" s="61">
        <f>O147*5</f>
        <v>2.25</v>
      </c>
      <c r="P151" s="61">
        <f>P147*5</f>
        <v>25</v>
      </c>
      <c r="Q151" s="61">
        <f>Q147*5</f>
        <v>22.25</v>
      </c>
      <c r="R151" s="65"/>
    </row>
    <row r="152" spans="1:18" s="36" customFormat="1" ht="12.75">
      <c r="A152" s="45" t="s">
        <v>21</v>
      </c>
      <c r="B152" s="64">
        <f>SUM(D152:R152)</f>
        <v>7478.680000000001</v>
      </c>
      <c r="C152" s="63"/>
      <c r="D152" s="61">
        <v>6115</v>
      </c>
      <c r="E152" s="61">
        <f>E147*6</f>
        <v>36.3</v>
      </c>
      <c r="F152" s="61">
        <f>F147*6</f>
        <v>97.19999999999999</v>
      </c>
      <c r="G152" s="61">
        <f>G147*6</f>
        <v>36.599999999999994</v>
      </c>
      <c r="H152" s="63"/>
      <c r="I152" s="61">
        <f>I147*6</f>
        <v>173.10000000000002</v>
      </c>
      <c r="J152" s="61">
        <f>J147*6</f>
        <v>23.1</v>
      </c>
      <c r="K152" s="61">
        <f>K147*6</f>
        <v>6</v>
      </c>
      <c r="L152" s="61">
        <f>L147*6</f>
        <v>4.800000000000001</v>
      </c>
      <c r="M152" s="61">
        <f>M147*6</f>
        <v>124.80000000000001</v>
      </c>
      <c r="N152" s="61">
        <v>0.38</v>
      </c>
      <c r="O152" s="61">
        <f>O147*6</f>
        <v>2.7</v>
      </c>
      <c r="P152" s="61">
        <f>P147*6</f>
        <v>30</v>
      </c>
      <c r="Q152" s="61">
        <f>Q147*6</f>
        <v>26.700000000000003</v>
      </c>
      <c r="R152" s="73">
        <v>802</v>
      </c>
    </row>
    <row r="153" spans="1:18" s="36" customFormat="1" ht="12.75">
      <c r="A153" s="45" t="s">
        <v>22</v>
      </c>
      <c r="B153" s="64">
        <f>SUM(D153:R153)</f>
        <v>7572.23</v>
      </c>
      <c r="C153" s="63"/>
      <c r="D153" s="61">
        <v>6115</v>
      </c>
      <c r="E153" s="61">
        <f>E147*7</f>
        <v>42.35</v>
      </c>
      <c r="F153" s="61">
        <f>F147*7</f>
        <v>113.39999999999999</v>
      </c>
      <c r="G153" s="61">
        <f>G147*7</f>
        <v>42.699999999999996</v>
      </c>
      <c r="H153" s="63"/>
      <c r="I153" s="61">
        <f>I147*7</f>
        <v>201.95000000000002</v>
      </c>
      <c r="J153" s="61">
        <f>J147*7</f>
        <v>26.95</v>
      </c>
      <c r="K153" s="61">
        <f>K147*7</f>
        <v>7</v>
      </c>
      <c r="L153" s="61">
        <f>L147*7</f>
        <v>5.6000000000000005</v>
      </c>
      <c r="M153" s="61">
        <f>M147*7</f>
        <v>145.6</v>
      </c>
      <c r="N153" s="61">
        <v>0.38</v>
      </c>
      <c r="O153" s="61">
        <f>O147*7</f>
        <v>3.15</v>
      </c>
      <c r="P153" s="61">
        <f>P147*7</f>
        <v>35</v>
      </c>
      <c r="Q153" s="61">
        <f>Q147*7</f>
        <v>31.150000000000002</v>
      </c>
      <c r="R153" s="73">
        <v>802</v>
      </c>
    </row>
    <row r="154" spans="1:18" s="36" customFormat="1" ht="13.5" thickBot="1">
      <c r="A154" s="47" t="s">
        <v>23</v>
      </c>
      <c r="B154" s="64">
        <f>SUM(D154:R154)</f>
        <v>7665.780000000001</v>
      </c>
      <c r="C154" s="63"/>
      <c r="D154" s="61">
        <v>6115</v>
      </c>
      <c r="E154" s="61">
        <f>E147*8</f>
        <v>48.4</v>
      </c>
      <c r="F154" s="61">
        <f>F147*8</f>
        <v>129.6</v>
      </c>
      <c r="G154" s="61">
        <f>G147*8</f>
        <v>48.8</v>
      </c>
      <c r="H154" s="63"/>
      <c r="I154" s="61">
        <f>I147*8</f>
        <v>230.8</v>
      </c>
      <c r="J154" s="61">
        <f>J147*8</f>
        <v>30.8</v>
      </c>
      <c r="K154" s="61">
        <f>K147*8</f>
        <v>8</v>
      </c>
      <c r="L154" s="61">
        <f>L147*8</f>
        <v>6.4</v>
      </c>
      <c r="M154" s="61">
        <f>M147*8</f>
        <v>166.4</v>
      </c>
      <c r="N154" s="61">
        <v>0.38</v>
      </c>
      <c r="O154" s="61">
        <f>O147*8</f>
        <v>3.6</v>
      </c>
      <c r="P154" s="61">
        <f>P147*8</f>
        <v>40</v>
      </c>
      <c r="Q154" s="61">
        <f>Q147*8</f>
        <v>35.6</v>
      </c>
      <c r="R154" s="73">
        <v>802</v>
      </c>
    </row>
    <row r="155" spans="1:18" s="7" customFormat="1" ht="12.75">
      <c r="A155" s="8" t="s">
        <v>57</v>
      </c>
      <c r="B155" s="8"/>
      <c r="C155" s="8"/>
      <c r="D155" s="8"/>
      <c r="E155" s="39"/>
      <c r="F155" s="28"/>
      <c r="G155" s="39"/>
      <c r="H155" s="8"/>
      <c r="I155" s="28"/>
      <c r="J155" s="39"/>
      <c r="K155" s="39"/>
      <c r="L155" s="28"/>
      <c r="M155" s="39"/>
      <c r="N155" s="28"/>
      <c r="O155" s="28"/>
      <c r="P155" s="39"/>
      <c r="R155" s="78"/>
    </row>
    <row r="156" spans="1:18" s="7" customFormat="1" ht="12.75">
      <c r="A156" s="8"/>
      <c r="B156" s="8"/>
      <c r="C156" s="8"/>
      <c r="D156" s="8"/>
      <c r="E156" s="39"/>
      <c r="F156" s="28"/>
      <c r="G156" s="39"/>
      <c r="H156" s="8"/>
      <c r="I156" s="28"/>
      <c r="J156" s="39"/>
      <c r="K156" s="39"/>
      <c r="L156" s="28"/>
      <c r="M156" s="39"/>
      <c r="N156" s="28"/>
      <c r="O156" s="28"/>
      <c r="P156" s="39"/>
      <c r="R156" s="78"/>
    </row>
    <row r="157" spans="1:16" s="36" customFormat="1" ht="12.75">
      <c r="A157" s="98" t="s">
        <v>60</v>
      </c>
      <c r="B157" s="64"/>
      <c r="C157" s="79"/>
      <c r="D157" s="61"/>
      <c r="E157" s="38"/>
      <c r="F157" s="12"/>
      <c r="G157" s="38"/>
      <c r="H157" s="38"/>
      <c r="I157" s="38"/>
      <c r="J157" s="38"/>
      <c r="K157" s="38"/>
      <c r="L157" s="38"/>
      <c r="M157" s="38"/>
      <c r="N157" s="38"/>
      <c r="O157" s="38"/>
      <c r="P157" s="87"/>
    </row>
    <row r="158" spans="1:18" ht="12.75">
      <c r="A158" s="99"/>
      <c r="B158" s="100" t="s">
        <v>31</v>
      </c>
      <c r="C158" s="100" t="s">
        <v>30</v>
      </c>
      <c r="D158" s="100"/>
      <c r="F158" s="36"/>
      <c r="H158" s="36"/>
      <c r="I158" s="36"/>
      <c r="L158" s="36"/>
      <c r="M158" s="83"/>
      <c r="N158" s="36"/>
      <c r="O158" s="5"/>
      <c r="P158" s="75"/>
      <c r="R158" s="5"/>
    </row>
    <row r="159" spans="1:16" s="36" customFormat="1" ht="15.75" customHeight="1">
      <c r="A159" s="93" t="s">
        <v>36</v>
      </c>
      <c r="B159" s="89">
        <v>2793</v>
      </c>
      <c r="C159" s="90">
        <v>1914</v>
      </c>
      <c r="D159" s="66"/>
      <c r="E159" s="38"/>
      <c r="F159" s="12"/>
      <c r="G159" s="38"/>
      <c r="H159" s="38"/>
      <c r="I159" s="38"/>
      <c r="J159" s="38"/>
      <c r="K159" s="38"/>
      <c r="L159" s="38"/>
      <c r="M159" s="38"/>
      <c r="N159" s="38"/>
      <c r="O159" s="38"/>
      <c r="P159" s="87"/>
    </row>
    <row r="160" spans="1:16" s="7" customFormat="1" ht="15.75" customHeight="1">
      <c r="A160" s="94" t="s">
        <v>51</v>
      </c>
      <c r="B160" s="91">
        <v>3032</v>
      </c>
      <c r="C160" s="91">
        <v>2634</v>
      </c>
      <c r="D160" s="6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P160" s="78"/>
    </row>
    <row r="161" spans="1:16" s="36" customFormat="1" ht="15.75" customHeight="1">
      <c r="A161" s="93" t="s">
        <v>59</v>
      </c>
      <c r="B161" s="89">
        <v>2723</v>
      </c>
      <c r="C161" s="90">
        <v>2206</v>
      </c>
      <c r="D161" s="66"/>
      <c r="E161" s="38"/>
      <c r="F161" s="12"/>
      <c r="G161" s="38"/>
      <c r="H161" s="38"/>
      <c r="I161" s="38"/>
      <c r="J161" s="38"/>
      <c r="K161" s="38"/>
      <c r="L161" s="38"/>
      <c r="M161" s="38"/>
      <c r="N161" s="38"/>
      <c r="O161" s="38"/>
      <c r="P161" s="87"/>
    </row>
    <row r="162" spans="1:18" ht="15.75" customHeight="1">
      <c r="A162" s="95" t="s">
        <v>55</v>
      </c>
      <c r="B162" s="66"/>
      <c r="C162" s="76">
        <v>2357</v>
      </c>
      <c r="D162" s="66"/>
      <c r="F162" s="36"/>
      <c r="H162" s="36"/>
      <c r="I162" s="36"/>
      <c r="L162" s="83"/>
      <c r="N162" s="36"/>
      <c r="O162" s="5"/>
      <c r="P162" s="75"/>
      <c r="R162" s="5"/>
    </row>
    <row r="163" spans="1:18" ht="15.75" customHeight="1">
      <c r="A163" s="95" t="s">
        <v>54</v>
      </c>
      <c r="B163" s="66"/>
      <c r="C163" s="76">
        <v>2544</v>
      </c>
      <c r="D163" s="66"/>
      <c r="F163" s="26"/>
      <c r="G163" s="26"/>
      <c r="H163" s="36"/>
      <c r="I163" s="36"/>
      <c r="J163" s="26"/>
      <c r="L163" s="25"/>
      <c r="M163" s="26"/>
      <c r="N163" s="36"/>
      <c r="O163" s="5"/>
      <c r="P163" s="75"/>
      <c r="R163" s="5"/>
    </row>
    <row r="164" spans="1:18" ht="15.75" customHeight="1">
      <c r="A164" s="95" t="s">
        <v>49</v>
      </c>
      <c r="B164" s="66"/>
      <c r="C164" s="66" t="s">
        <v>32</v>
      </c>
      <c r="D164" s="76">
        <v>2980</v>
      </c>
      <c r="F164" s="26"/>
      <c r="G164" s="26"/>
      <c r="H164" s="36"/>
      <c r="I164" s="36"/>
      <c r="J164" s="26"/>
      <c r="L164" s="25"/>
      <c r="M164" s="26"/>
      <c r="N164" s="36"/>
      <c r="O164" s="5"/>
      <c r="P164" s="75"/>
      <c r="R164" s="5"/>
    </row>
    <row r="165" spans="1:18" ht="15.75" customHeight="1">
      <c r="A165" s="95" t="s">
        <v>50</v>
      </c>
      <c r="B165" s="66"/>
      <c r="C165" s="66" t="s">
        <v>32</v>
      </c>
      <c r="D165" s="76">
        <v>2906</v>
      </c>
      <c r="F165" s="26"/>
      <c r="G165" s="26"/>
      <c r="H165" s="36"/>
      <c r="I165" s="36"/>
      <c r="J165" s="26"/>
      <c r="L165" s="25"/>
      <c r="M165" s="26"/>
      <c r="N165" s="36"/>
      <c r="O165" s="5"/>
      <c r="P165" s="75"/>
      <c r="R165" s="5"/>
    </row>
    <row r="166" spans="1:18" ht="15.75" customHeight="1">
      <c r="A166" s="96" t="s">
        <v>58</v>
      </c>
      <c r="B166" s="92">
        <v>2680</v>
      </c>
      <c r="C166" s="92">
        <v>2482</v>
      </c>
      <c r="D166" s="66"/>
      <c r="F166" s="36"/>
      <c r="H166" s="36"/>
      <c r="I166" s="36"/>
      <c r="L166" s="36"/>
      <c r="M166" s="83"/>
      <c r="N166" s="36"/>
      <c r="O166" s="5"/>
      <c r="P166" s="75"/>
      <c r="R166" s="5"/>
    </row>
    <row r="167" spans="1:18" ht="15.75" customHeight="1">
      <c r="A167" s="95" t="s">
        <v>33</v>
      </c>
      <c r="B167" s="76">
        <v>2915</v>
      </c>
      <c r="C167" s="76">
        <v>2158</v>
      </c>
      <c r="D167" s="66"/>
      <c r="F167" s="36"/>
      <c r="H167" s="36"/>
      <c r="I167" s="36"/>
      <c r="L167" s="83"/>
      <c r="N167" s="36"/>
      <c r="O167" s="5"/>
      <c r="P167" s="75"/>
      <c r="R167" s="5"/>
    </row>
    <row r="168" spans="1:18" ht="15.75" customHeight="1">
      <c r="A168" s="95" t="s">
        <v>34</v>
      </c>
      <c r="B168" s="66"/>
      <c r="C168" s="76">
        <v>2015</v>
      </c>
      <c r="D168" s="66"/>
      <c r="F168" s="26"/>
      <c r="G168" s="26"/>
      <c r="H168" s="36"/>
      <c r="I168" s="36"/>
      <c r="J168" s="26"/>
      <c r="L168" s="25"/>
      <c r="M168" s="26"/>
      <c r="N168" s="36"/>
      <c r="O168" s="5"/>
      <c r="P168" s="75"/>
      <c r="R168" s="5"/>
    </row>
    <row r="169" spans="1:18" ht="15.75" customHeight="1">
      <c r="A169" s="97" t="s">
        <v>48</v>
      </c>
      <c r="B169" s="66"/>
      <c r="C169" s="66"/>
      <c r="D169" s="76">
        <v>2692</v>
      </c>
      <c r="F169" s="26"/>
      <c r="G169" s="26"/>
      <c r="H169" s="36"/>
      <c r="I169" s="36"/>
      <c r="J169" s="26"/>
      <c r="L169" s="25"/>
      <c r="M169" s="26"/>
      <c r="N169" s="36"/>
      <c r="O169" s="5"/>
      <c r="P169" s="75"/>
      <c r="R169" s="5"/>
    </row>
    <row r="170" spans="1:15" ht="16.5" customHeight="1">
      <c r="A170" s="105" t="s">
        <v>63</v>
      </c>
      <c r="B170" s="4"/>
      <c r="C170" s="4"/>
      <c r="D170" s="4"/>
      <c r="E170" s="83"/>
      <c r="F170" s="25"/>
      <c r="H170" s="26"/>
      <c r="I170" s="26"/>
      <c r="L170" s="26"/>
      <c r="N170" s="26"/>
      <c r="O170" s="25"/>
    </row>
    <row r="171" spans="1:15" ht="16.5" customHeight="1" thickBot="1">
      <c r="A171" s="105"/>
      <c r="B171" s="4"/>
      <c r="C171" s="4"/>
      <c r="D171" s="4"/>
      <c r="E171" s="83"/>
      <c r="F171" s="25"/>
      <c r="H171" s="26"/>
      <c r="I171" s="26"/>
      <c r="L171" s="26"/>
      <c r="N171" s="26"/>
      <c r="O171" s="25"/>
    </row>
    <row r="172" spans="1:15" ht="13.5" thickBot="1">
      <c r="A172" s="15" t="s">
        <v>37</v>
      </c>
      <c r="B172" s="16"/>
      <c r="C172" s="16"/>
      <c r="D172" s="16"/>
      <c r="E172" s="82"/>
      <c r="F172" s="27"/>
      <c r="H172" s="26"/>
      <c r="I172" s="26"/>
      <c r="L172" s="26"/>
      <c r="N172" s="26"/>
      <c r="O172" s="25"/>
    </row>
    <row r="173" spans="1:15" ht="18" customHeight="1" thickBot="1">
      <c r="A173" s="106" t="s">
        <v>71</v>
      </c>
      <c r="B173" s="107"/>
      <c r="C173" s="107"/>
      <c r="D173" s="108"/>
      <c r="E173" s="35"/>
      <c r="F173" s="84">
        <v>2012.24</v>
      </c>
      <c r="H173" s="26"/>
      <c r="I173" s="26"/>
      <c r="L173" s="26"/>
      <c r="N173" s="26"/>
      <c r="O173" s="25"/>
    </row>
    <row r="174" spans="1:15" ht="18" customHeight="1" thickBot="1">
      <c r="A174" s="106" t="s">
        <v>72</v>
      </c>
      <c r="B174" s="107"/>
      <c r="C174" s="107"/>
      <c r="D174" s="108"/>
      <c r="E174" s="35"/>
      <c r="F174" s="84">
        <v>1838.24</v>
      </c>
      <c r="H174" s="26"/>
      <c r="I174" s="26"/>
      <c r="L174" s="26"/>
      <c r="N174" s="26"/>
      <c r="O174" s="25"/>
    </row>
    <row r="175" spans="1:15" ht="18" customHeight="1" thickBot="1">
      <c r="A175" s="35" t="s">
        <v>73</v>
      </c>
      <c r="B175" s="31"/>
      <c r="C175" s="31"/>
      <c r="D175" s="31"/>
      <c r="E175" s="32" t="s">
        <v>32</v>
      </c>
      <c r="F175" s="84">
        <v>1708</v>
      </c>
      <c r="H175" s="26"/>
      <c r="I175" s="26"/>
      <c r="L175" s="26"/>
      <c r="N175" s="26"/>
      <c r="O175" s="25"/>
    </row>
    <row r="176" spans="1:15" ht="18" customHeight="1" thickBot="1">
      <c r="A176" s="106" t="s">
        <v>74</v>
      </c>
      <c r="B176" s="107"/>
      <c r="C176" s="107"/>
      <c r="D176" s="108"/>
      <c r="E176" s="35"/>
      <c r="F176" s="84">
        <v>1588.44</v>
      </c>
      <c r="H176" s="26"/>
      <c r="I176" s="26"/>
      <c r="L176" s="26"/>
      <c r="N176" s="26"/>
      <c r="O176" s="25"/>
    </row>
    <row r="177" spans="1:15" ht="18" customHeight="1" thickBot="1">
      <c r="A177" s="85" t="s">
        <v>46</v>
      </c>
      <c r="B177" s="36"/>
      <c r="C177" s="31" t="s">
        <v>64</v>
      </c>
      <c r="D177" s="31"/>
      <c r="E177" s="35"/>
      <c r="F177" s="84">
        <v>1254.31</v>
      </c>
      <c r="H177" s="26"/>
      <c r="I177" s="26"/>
      <c r="L177" s="26"/>
      <c r="N177" s="26"/>
      <c r="O177" s="25"/>
    </row>
    <row r="178" spans="1:15" ht="18" customHeight="1" thickBot="1">
      <c r="A178" s="85" t="s">
        <v>75</v>
      </c>
      <c r="B178" s="31"/>
      <c r="C178" s="31"/>
      <c r="D178" s="31"/>
      <c r="E178" s="35"/>
      <c r="F178" s="84">
        <v>639.43</v>
      </c>
      <c r="H178" s="26"/>
      <c r="I178" s="26"/>
      <c r="L178" s="26"/>
      <c r="N178" s="26"/>
      <c r="O178" s="25"/>
    </row>
    <row r="179" spans="1:15" ht="18" customHeight="1" thickBot="1">
      <c r="A179" s="85" t="s">
        <v>66</v>
      </c>
      <c r="B179" s="31"/>
      <c r="C179" s="31"/>
      <c r="D179" s="31"/>
      <c r="E179" s="35"/>
      <c r="F179" s="84">
        <v>533.75</v>
      </c>
      <c r="H179" s="26"/>
      <c r="I179" s="26"/>
      <c r="L179" s="26"/>
      <c r="N179" s="26"/>
      <c r="O179" s="25"/>
    </row>
    <row r="180" spans="1:15" ht="18" customHeight="1" thickBot="1">
      <c r="A180" s="85" t="s">
        <v>68</v>
      </c>
      <c r="B180" s="31"/>
      <c r="C180" s="31"/>
      <c r="D180" s="31"/>
      <c r="E180" s="35"/>
      <c r="F180" s="84">
        <v>118.49</v>
      </c>
      <c r="H180" s="26"/>
      <c r="I180" s="26"/>
      <c r="L180" s="26"/>
      <c r="N180" s="26"/>
      <c r="O180" s="25"/>
    </row>
    <row r="181" spans="1:15" ht="18" customHeight="1" thickBot="1">
      <c r="A181" s="85" t="s">
        <v>69</v>
      </c>
      <c r="B181" s="31"/>
      <c r="C181" s="31"/>
      <c r="D181" s="31"/>
      <c r="E181" s="35"/>
      <c r="F181" s="84" t="s">
        <v>70</v>
      </c>
      <c r="G181" s="103" t="s">
        <v>76</v>
      </c>
      <c r="H181" s="26"/>
      <c r="I181" s="26"/>
      <c r="L181" s="26"/>
      <c r="N181" s="26"/>
      <c r="O181" s="25"/>
    </row>
    <row r="182" spans="1:15" ht="12.75">
      <c r="A182" s="34" t="s">
        <v>53</v>
      </c>
      <c r="F182" s="26"/>
      <c r="H182" s="26"/>
      <c r="I182" s="26"/>
      <c r="L182" s="26"/>
      <c r="N182" s="26"/>
      <c r="O182" s="25"/>
    </row>
    <row r="183" spans="2:38" s="36" customFormat="1" ht="12.75">
      <c r="B183" s="104"/>
      <c r="C183" s="5"/>
      <c r="D183" s="5"/>
      <c r="F183" s="26"/>
      <c r="H183" s="26"/>
      <c r="I183" s="26"/>
      <c r="L183" s="26"/>
      <c r="N183" s="26"/>
      <c r="O183" s="25"/>
      <c r="Q183" s="5"/>
      <c r="R183" s="7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s="36" customFormat="1" ht="12.75">
      <c r="A184" s="5"/>
      <c r="B184" s="5"/>
      <c r="C184" s="5"/>
      <c r="D184" s="5"/>
      <c r="F184" s="26"/>
      <c r="H184" s="26"/>
      <c r="I184" s="26"/>
      <c r="L184" s="26"/>
      <c r="N184" s="26"/>
      <c r="O184" s="25"/>
      <c r="Q184" s="5"/>
      <c r="R184" s="7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s="36" customFormat="1" ht="12.75">
      <c r="A185" s="5"/>
      <c r="B185" s="5"/>
      <c r="C185" s="5"/>
      <c r="D185" s="5"/>
      <c r="F185" s="26"/>
      <c r="H185" s="26"/>
      <c r="I185" s="26"/>
      <c r="L185" s="26"/>
      <c r="N185" s="26"/>
      <c r="O185" s="25"/>
      <c r="Q185" s="5"/>
      <c r="R185" s="7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s="36" customFormat="1" ht="12.75">
      <c r="A186" s="5"/>
      <c r="B186" s="5"/>
      <c r="C186" s="5"/>
      <c r="D186" s="5"/>
      <c r="F186" s="26"/>
      <c r="H186" s="26"/>
      <c r="I186" s="26"/>
      <c r="L186" s="26"/>
      <c r="N186" s="26"/>
      <c r="O186" s="25"/>
      <c r="Q186" s="5"/>
      <c r="R186" s="7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s="36" customFormat="1" ht="12.75">
      <c r="A187" s="5"/>
      <c r="B187" s="5"/>
      <c r="C187" s="5"/>
      <c r="D187" s="5"/>
      <c r="F187" s="26"/>
      <c r="H187" s="26"/>
      <c r="I187" s="26"/>
      <c r="L187" s="26"/>
      <c r="N187" s="26"/>
      <c r="O187" s="25"/>
      <c r="Q187" s="5"/>
      <c r="R187" s="7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s="36" customFormat="1" ht="12.75">
      <c r="A188" s="5"/>
      <c r="B188" s="5"/>
      <c r="C188" s="5"/>
      <c r="D188" s="5"/>
      <c r="F188" s="26"/>
      <c r="H188" s="26"/>
      <c r="I188" s="26"/>
      <c r="L188" s="26"/>
      <c r="N188" s="26"/>
      <c r="O188" s="25"/>
      <c r="Q188" s="5"/>
      <c r="R188" s="7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s="36" customFormat="1" ht="12.75">
      <c r="A189" s="5"/>
      <c r="B189" s="5"/>
      <c r="C189" s="5"/>
      <c r="D189" s="5"/>
      <c r="F189" s="26"/>
      <c r="H189" s="26"/>
      <c r="I189" s="26"/>
      <c r="L189" s="26"/>
      <c r="N189" s="26"/>
      <c r="O189" s="25"/>
      <c r="Q189" s="5"/>
      <c r="R189" s="7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s="36" customFormat="1" ht="12.75">
      <c r="A190" s="5"/>
      <c r="B190" s="5"/>
      <c r="C190" s="5"/>
      <c r="D190" s="5"/>
      <c r="F190" s="26"/>
      <c r="H190" s="26"/>
      <c r="I190" s="26"/>
      <c r="L190" s="26"/>
      <c r="N190" s="26"/>
      <c r="O190" s="25"/>
      <c r="Q190" s="5"/>
      <c r="R190" s="7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s="36" customFormat="1" ht="12.75">
      <c r="A191" s="5"/>
      <c r="B191" s="5"/>
      <c r="C191" s="5"/>
      <c r="D191" s="5"/>
      <c r="F191" s="26"/>
      <c r="H191" s="26"/>
      <c r="I191" s="26"/>
      <c r="L191" s="26"/>
      <c r="N191" s="26"/>
      <c r="O191" s="25"/>
      <c r="Q191" s="5"/>
      <c r="R191" s="7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s="36" customFormat="1" ht="12.75">
      <c r="A192" s="5"/>
      <c r="B192" s="5"/>
      <c r="C192" s="5"/>
      <c r="D192" s="5"/>
      <c r="F192" s="26"/>
      <c r="H192" s="26"/>
      <c r="I192" s="26"/>
      <c r="L192" s="26"/>
      <c r="N192" s="26"/>
      <c r="O192" s="25"/>
      <c r="Q192" s="5"/>
      <c r="R192" s="7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s="36" customFormat="1" ht="12.75">
      <c r="A193" s="5"/>
      <c r="B193" s="5"/>
      <c r="C193" s="5"/>
      <c r="D193" s="5"/>
      <c r="F193" s="26"/>
      <c r="H193" s="26"/>
      <c r="I193" s="26"/>
      <c r="L193" s="26"/>
      <c r="N193" s="26"/>
      <c r="O193" s="25"/>
      <c r="Q193" s="5"/>
      <c r="R193" s="7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s="36" customFormat="1" ht="12.75">
      <c r="A194" s="5"/>
      <c r="B194" s="5"/>
      <c r="C194" s="5"/>
      <c r="D194" s="5"/>
      <c r="F194" s="26"/>
      <c r="H194" s="26"/>
      <c r="I194" s="26"/>
      <c r="L194" s="26"/>
      <c r="N194" s="26"/>
      <c r="O194" s="25"/>
      <c r="Q194" s="5"/>
      <c r="R194" s="7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s="36" customFormat="1" ht="12.75">
      <c r="A195" s="5"/>
      <c r="B195" s="5"/>
      <c r="C195" s="5"/>
      <c r="D195" s="5"/>
      <c r="F195" s="26"/>
      <c r="H195" s="26"/>
      <c r="I195" s="26"/>
      <c r="L195" s="26"/>
      <c r="N195" s="26"/>
      <c r="O195" s="25"/>
      <c r="Q195" s="5"/>
      <c r="R195" s="7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s="36" customFormat="1" ht="12.75">
      <c r="A196" s="5"/>
      <c r="B196" s="5"/>
      <c r="C196" s="5"/>
      <c r="D196" s="5"/>
      <c r="F196" s="26"/>
      <c r="H196" s="26"/>
      <c r="I196" s="26"/>
      <c r="L196" s="26"/>
      <c r="N196" s="26"/>
      <c r="O196" s="25"/>
      <c r="Q196" s="5"/>
      <c r="R196" s="7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s="36" customFormat="1" ht="12.75">
      <c r="A197" s="5"/>
      <c r="B197" s="5"/>
      <c r="C197" s="5"/>
      <c r="D197" s="5"/>
      <c r="F197" s="26"/>
      <c r="H197" s="26"/>
      <c r="I197" s="26"/>
      <c r="L197" s="26"/>
      <c r="N197" s="26"/>
      <c r="O197" s="25"/>
      <c r="Q197" s="5"/>
      <c r="R197" s="7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s="36" customFormat="1" ht="12.75">
      <c r="A198" s="5"/>
      <c r="B198" s="5"/>
      <c r="C198" s="5"/>
      <c r="D198" s="5"/>
      <c r="F198" s="26"/>
      <c r="H198" s="26"/>
      <c r="I198" s="26"/>
      <c r="L198" s="26"/>
      <c r="N198" s="26"/>
      <c r="O198" s="25"/>
      <c r="Q198" s="5"/>
      <c r="R198" s="7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s="36" customFormat="1" ht="12.75">
      <c r="A199" s="5"/>
      <c r="B199" s="5"/>
      <c r="C199" s="5"/>
      <c r="D199" s="5"/>
      <c r="F199" s="26"/>
      <c r="H199" s="26"/>
      <c r="I199" s="26"/>
      <c r="L199" s="26"/>
      <c r="N199" s="26"/>
      <c r="O199" s="25"/>
      <c r="Q199" s="5"/>
      <c r="R199" s="7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s="36" customFormat="1" ht="12.75">
      <c r="A200" s="5"/>
      <c r="B200" s="5"/>
      <c r="C200" s="5"/>
      <c r="D200" s="5"/>
      <c r="F200" s="26"/>
      <c r="H200" s="26"/>
      <c r="I200" s="26"/>
      <c r="L200" s="26"/>
      <c r="N200" s="26"/>
      <c r="O200" s="25"/>
      <c r="Q200" s="5"/>
      <c r="R200" s="7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s="36" customFormat="1" ht="12.75">
      <c r="A201" s="5"/>
      <c r="B201" s="5"/>
      <c r="C201" s="5"/>
      <c r="D201" s="5"/>
      <c r="F201" s="26"/>
      <c r="H201" s="26"/>
      <c r="I201" s="26"/>
      <c r="L201" s="26"/>
      <c r="N201" s="26"/>
      <c r="O201" s="25"/>
      <c r="Q201" s="5"/>
      <c r="R201" s="7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s="36" customFormat="1" ht="12.75">
      <c r="A202" s="5"/>
      <c r="B202" s="5"/>
      <c r="C202" s="5"/>
      <c r="D202" s="5"/>
      <c r="F202" s="26"/>
      <c r="H202" s="26"/>
      <c r="I202" s="26"/>
      <c r="L202" s="26"/>
      <c r="N202" s="26"/>
      <c r="O202" s="25"/>
      <c r="Q202" s="5"/>
      <c r="R202" s="7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s="36" customFormat="1" ht="12.75">
      <c r="A203" s="5"/>
      <c r="B203" s="5"/>
      <c r="C203" s="5"/>
      <c r="D203" s="5"/>
      <c r="F203" s="26"/>
      <c r="H203" s="26"/>
      <c r="I203" s="26"/>
      <c r="L203" s="26"/>
      <c r="N203" s="26"/>
      <c r="O203" s="25"/>
      <c r="Q203" s="5"/>
      <c r="R203" s="7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s="36" customFormat="1" ht="12.75">
      <c r="A204" s="5"/>
      <c r="B204" s="5"/>
      <c r="C204" s="5"/>
      <c r="D204" s="5"/>
      <c r="F204" s="26"/>
      <c r="H204" s="26"/>
      <c r="I204" s="26"/>
      <c r="L204" s="26"/>
      <c r="N204" s="26"/>
      <c r="O204" s="25"/>
      <c r="Q204" s="5"/>
      <c r="R204" s="7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s="36" customFormat="1" ht="12.75">
      <c r="A205" s="5"/>
      <c r="B205" s="5"/>
      <c r="C205" s="5"/>
      <c r="D205" s="5"/>
      <c r="F205" s="26"/>
      <c r="H205" s="26"/>
      <c r="I205" s="26"/>
      <c r="L205" s="26"/>
      <c r="N205" s="26"/>
      <c r="O205" s="25"/>
      <c r="Q205" s="5"/>
      <c r="R205" s="7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s="36" customFormat="1" ht="12.75">
      <c r="A206" s="5"/>
      <c r="B206" s="5"/>
      <c r="C206" s="5"/>
      <c r="D206" s="5"/>
      <c r="F206" s="26"/>
      <c r="H206" s="26"/>
      <c r="I206" s="26"/>
      <c r="L206" s="26"/>
      <c r="N206" s="26"/>
      <c r="O206" s="25"/>
      <c r="Q206" s="5"/>
      <c r="R206" s="7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s="36" customFormat="1" ht="12.75">
      <c r="A207" s="5"/>
      <c r="B207" s="5"/>
      <c r="C207" s="5"/>
      <c r="D207" s="5"/>
      <c r="F207" s="26"/>
      <c r="H207" s="26"/>
      <c r="I207" s="26"/>
      <c r="L207" s="26"/>
      <c r="N207" s="26"/>
      <c r="O207" s="25"/>
      <c r="Q207" s="5"/>
      <c r="R207" s="7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s="36" customFormat="1" ht="12.75">
      <c r="A208" s="5"/>
      <c r="B208" s="5"/>
      <c r="C208" s="5"/>
      <c r="D208" s="5"/>
      <c r="F208" s="26"/>
      <c r="H208" s="26"/>
      <c r="I208" s="26"/>
      <c r="L208" s="26"/>
      <c r="N208" s="26"/>
      <c r="O208" s="25"/>
      <c r="Q208" s="5"/>
      <c r="R208" s="7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s="36" customFormat="1" ht="12.75">
      <c r="A209" s="5"/>
      <c r="B209" s="5"/>
      <c r="C209" s="5"/>
      <c r="D209" s="5"/>
      <c r="F209" s="26"/>
      <c r="H209" s="26"/>
      <c r="I209" s="26"/>
      <c r="L209" s="26"/>
      <c r="N209" s="26"/>
      <c r="O209" s="25"/>
      <c r="Q209" s="5"/>
      <c r="R209" s="7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s="36" customFormat="1" ht="12.75">
      <c r="A210" s="5"/>
      <c r="B210" s="5"/>
      <c r="C210" s="5"/>
      <c r="D210" s="5"/>
      <c r="F210" s="26"/>
      <c r="H210" s="26"/>
      <c r="I210" s="26"/>
      <c r="L210" s="26"/>
      <c r="N210" s="26"/>
      <c r="O210" s="25"/>
      <c r="Q210" s="5"/>
      <c r="R210" s="7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s="36" customFormat="1" ht="12.75">
      <c r="A211" s="5"/>
      <c r="B211" s="5"/>
      <c r="C211" s="5"/>
      <c r="D211" s="5"/>
      <c r="F211" s="26"/>
      <c r="H211" s="26"/>
      <c r="I211" s="26"/>
      <c r="L211" s="26"/>
      <c r="N211" s="26"/>
      <c r="O211" s="25"/>
      <c r="Q211" s="5"/>
      <c r="R211" s="7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s="36" customFormat="1" ht="12.75">
      <c r="A212" s="5"/>
      <c r="B212" s="5"/>
      <c r="C212" s="5"/>
      <c r="D212" s="5"/>
      <c r="F212" s="26"/>
      <c r="H212" s="26"/>
      <c r="I212" s="26"/>
      <c r="L212" s="26"/>
      <c r="N212" s="26"/>
      <c r="O212" s="25"/>
      <c r="Q212" s="5"/>
      <c r="R212" s="7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s="36" customFormat="1" ht="12.75">
      <c r="A213" s="5"/>
      <c r="B213" s="5"/>
      <c r="C213" s="5"/>
      <c r="D213" s="5"/>
      <c r="F213" s="26"/>
      <c r="H213" s="26"/>
      <c r="I213" s="26"/>
      <c r="L213" s="26"/>
      <c r="N213" s="26"/>
      <c r="O213" s="25"/>
      <c r="Q213" s="5"/>
      <c r="R213" s="7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s="36" customFormat="1" ht="12.75">
      <c r="A214" s="5"/>
      <c r="B214" s="5"/>
      <c r="C214" s="5"/>
      <c r="D214" s="5"/>
      <c r="F214" s="26"/>
      <c r="H214" s="26"/>
      <c r="I214" s="26"/>
      <c r="L214" s="26"/>
      <c r="N214" s="26"/>
      <c r="O214" s="25"/>
      <c r="Q214" s="5"/>
      <c r="R214" s="7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s="36" customFormat="1" ht="12.75">
      <c r="A215" s="5"/>
      <c r="B215" s="5"/>
      <c r="C215" s="5"/>
      <c r="D215" s="5"/>
      <c r="F215" s="26"/>
      <c r="H215" s="26"/>
      <c r="I215" s="26"/>
      <c r="L215" s="26"/>
      <c r="N215" s="26"/>
      <c r="O215" s="25"/>
      <c r="Q215" s="5"/>
      <c r="R215" s="7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s="36" customFormat="1" ht="12.75">
      <c r="A216" s="5"/>
      <c r="B216" s="5"/>
      <c r="C216" s="5"/>
      <c r="D216" s="5"/>
      <c r="F216" s="26"/>
      <c r="H216" s="26"/>
      <c r="I216" s="26"/>
      <c r="L216" s="26"/>
      <c r="N216" s="26"/>
      <c r="O216" s="25"/>
      <c r="Q216" s="5"/>
      <c r="R216" s="7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s="36" customFormat="1" ht="12.75">
      <c r="A217" s="5"/>
      <c r="B217" s="5"/>
      <c r="C217" s="5"/>
      <c r="D217" s="5"/>
      <c r="F217" s="26"/>
      <c r="H217" s="26"/>
      <c r="I217" s="26"/>
      <c r="L217" s="26"/>
      <c r="N217" s="26"/>
      <c r="O217" s="25"/>
      <c r="Q217" s="5"/>
      <c r="R217" s="7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s="36" customFormat="1" ht="12.75">
      <c r="A218" s="5"/>
      <c r="B218" s="5"/>
      <c r="C218" s="5"/>
      <c r="D218" s="5"/>
      <c r="F218" s="26"/>
      <c r="H218" s="26"/>
      <c r="I218" s="26"/>
      <c r="L218" s="26"/>
      <c r="N218" s="26"/>
      <c r="O218" s="25"/>
      <c r="Q218" s="5"/>
      <c r="R218" s="7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s="36" customFormat="1" ht="12.75">
      <c r="A219" s="5"/>
      <c r="B219" s="5"/>
      <c r="C219" s="5"/>
      <c r="D219" s="5"/>
      <c r="F219" s="26"/>
      <c r="H219" s="26"/>
      <c r="I219" s="26"/>
      <c r="L219" s="26"/>
      <c r="N219" s="26"/>
      <c r="O219" s="25"/>
      <c r="Q219" s="5"/>
      <c r="R219" s="7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s="36" customFormat="1" ht="12.75">
      <c r="A220" s="5"/>
      <c r="B220" s="5"/>
      <c r="C220" s="5"/>
      <c r="D220" s="5"/>
      <c r="F220" s="26"/>
      <c r="H220" s="26"/>
      <c r="I220" s="26"/>
      <c r="L220" s="26"/>
      <c r="N220" s="26"/>
      <c r="O220" s="25"/>
      <c r="Q220" s="5"/>
      <c r="R220" s="7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s="36" customFormat="1" ht="12.75">
      <c r="A221" s="5"/>
      <c r="B221" s="5"/>
      <c r="C221" s="5"/>
      <c r="D221" s="5"/>
      <c r="F221" s="26"/>
      <c r="H221" s="26"/>
      <c r="I221" s="26"/>
      <c r="L221" s="26"/>
      <c r="N221" s="26"/>
      <c r="O221" s="25"/>
      <c r="Q221" s="5"/>
      <c r="R221" s="7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s="36" customFormat="1" ht="12.75">
      <c r="A222" s="5"/>
      <c r="B222" s="5"/>
      <c r="C222" s="5"/>
      <c r="D222" s="5"/>
      <c r="F222" s="26"/>
      <c r="H222" s="26"/>
      <c r="I222" s="26"/>
      <c r="L222" s="26"/>
      <c r="N222" s="26"/>
      <c r="O222" s="25"/>
      <c r="Q222" s="5"/>
      <c r="R222" s="7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s="36" customFormat="1" ht="12.75">
      <c r="A223" s="5"/>
      <c r="B223" s="5"/>
      <c r="C223" s="5"/>
      <c r="D223" s="5"/>
      <c r="F223" s="26"/>
      <c r="H223" s="26"/>
      <c r="I223" s="26"/>
      <c r="L223" s="26"/>
      <c r="N223" s="26"/>
      <c r="O223" s="25"/>
      <c r="Q223" s="5"/>
      <c r="R223" s="7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s="36" customFormat="1" ht="12.75">
      <c r="A224" s="5"/>
      <c r="B224" s="5"/>
      <c r="C224" s="5"/>
      <c r="D224" s="5"/>
      <c r="F224" s="26"/>
      <c r="H224" s="26"/>
      <c r="I224" s="26"/>
      <c r="L224" s="26"/>
      <c r="N224" s="26"/>
      <c r="O224" s="25"/>
      <c r="Q224" s="5"/>
      <c r="R224" s="7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s="36" customFormat="1" ht="12.75">
      <c r="A225" s="5"/>
      <c r="B225" s="5"/>
      <c r="C225" s="5"/>
      <c r="D225" s="5"/>
      <c r="F225" s="26"/>
      <c r="H225" s="26"/>
      <c r="I225" s="26"/>
      <c r="L225" s="26"/>
      <c r="N225" s="26"/>
      <c r="O225" s="25"/>
      <c r="Q225" s="5"/>
      <c r="R225" s="7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s="36" customFormat="1" ht="12.75">
      <c r="A226" s="5"/>
      <c r="B226" s="5"/>
      <c r="C226" s="5"/>
      <c r="D226" s="5"/>
      <c r="F226" s="26"/>
      <c r="H226" s="26"/>
      <c r="I226" s="26"/>
      <c r="L226" s="26"/>
      <c r="N226" s="26"/>
      <c r="O226" s="25"/>
      <c r="Q226" s="5"/>
      <c r="R226" s="7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s="36" customFormat="1" ht="12.75">
      <c r="A227" s="5"/>
      <c r="B227" s="5"/>
      <c r="C227" s="5"/>
      <c r="D227" s="5"/>
      <c r="F227" s="26"/>
      <c r="H227" s="26"/>
      <c r="I227" s="26"/>
      <c r="L227" s="26"/>
      <c r="N227" s="26"/>
      <c r="O227" s="25"/>
      <c r="Q227" s="5"/>
      <c r="R227" s="7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</sheetData>
  <sheetProtection/>
  <mergeCells count="3">
    <mergeCell ref="A173:D173"/>
    <mergeCell ref="A174:D174"/>
    <mergeCell ref="A176:D176"/>
  </mergeCells>
  <printOptions horizontalCentered="1"/>
  <pageMargins left="0" right="0" top="1.5" bottom="0.75" header="0.75" footer="0.5"/>
  <pageSetup fitToHeight="4" horizontalDpi="600" verticalDpi="600" orientation="landscape" scale="60" r:id="rId1"/>
  <headerFooter alignWithMargins="0">
    <oddHeader>&amp;LProposed&amp;C&amp;"Arial,Bold Italic"&amp;14FALL 2014-SPRING 2015&amp;RREVISED &amp;D &amp;T</oddHeader>
    <oddFooter>&amp;CPage &amp;P</oddFooter>
  </headerFooter>
  <rowBreaks count="3" manualBreakCount="3">
    <brk id="36" max="255" man="1"/>
    <brk id="83" max="17" man="1"/>
    <brk id="1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TABLE</dc:title>
  <dc:subject/>
  <dc:creator>DJONES</dc:creator>
  <cp:keywords/>
  <dc:description/>
  <cp:lastModifiedBy>Nancy Brendell</cp:lastModifiedBy>
  <cp:lastPrinted>2014-04-24T16:17:50Z</cp:lastPrinted>
  <dcterms:created xsi:type="dcterms:W3CDTF">2000-01-05T15:54:53Z</dcterms:created>
  <dcterms:modified xsi:type="dcterms:W3CDTF">2014-06-19T17:40:01Z</dcterms:modified>
  <cp:category/>
  <cp:version/>
  <cp:contentType/>
  <cp:contentStatus/>
</cp:coreProperties>
</file>